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48 heures" sheetId="2" state="visible" r:id="rId2"/>
    <sheet name="Fournisseurs critiques" sheetId="3" state="visible" r:id="rId3"/>
    <sheet name="Signaux d’alerte" sheetId="4" state="visible" r:id="rId4"/>
    <sheet name="Journal de crise" sheetId="5" state="visible" r:id="rId5"/>
    <sheet name="Exemple fictif" sheetId="6" state="visible" r:id="rId6"/>
  </sheets>
  <definedNames>
    <definedName name="_xlnm.Print_Area" localSheetId="0">'Mode d’emploi'!$A$1:$C$32</definedName>
    <definedName name="_xlnm.Print_Area" localSheetId="1">'48 heures'!$A$1:$M$40</definedName>
    <definedName name="_xlnm.Print_Area" localSheetId="2">'Fournisseurs critiques'!$A$1:$M$40</definedName>
    <definedName name="_xlnm.Print_Area" localSheetId="3">'Signaux d’alerte'!$A$1:$M$41</definedName>
    <definedName name="_xlnm.Print_Titles" localSheetId="4">'Journal de crise'!$19:$19</definedName>
    <definedName name="_xlnm.Print_Area" localSheetId="4">'Journal de crise'!$A$1:$M$49</definedName>
    <definedName name="_xlnm.Print_Area" localSheetId="5">'Exemple fictif'!$A$1:$M$91</definedName>
  </definedNames>
  <calcPr calcId="124519" fullCalcOnLoad="1"/>
</workbook>
</file>

<file path=xl/styles.xml><?xml version="1.0" encoding="utf-8"?>
<styleSheet xmlns="http://schemas.openxmlformats.org/spreadsheetml/2006/main">
  <numFmts count="3">
    <numFmt numFmtId="164" formatCode="dd/mm/yyyy"/>
    <numFmt numFmtId="165" formatCode="0;-0;&quot;-&quot;"/>
    <numFmt numFmtId="166" formatCode="dd/mm/yyyy hh:mm"/>
  </numFmts>
  <fonts count="17">
    <font>
      <name val="Calibri"/>
      <family val="2"/>
      <color theme="1"/>
      <sz val="11"/>
      <scheme val="minor"/>
    </font>
    <font>
      <name val="Arial"/>
      <color rgb="002B2B2B"/>
      <sz val="10"/>
    </font>
    <font>
      <name val="Arial"/>
      <b val="1"/>
      <color rgb="002B2B2B"/>
      <sz val="18"/>
    </font>
    <font>
      <name val="Arial"/>
      <color rgb="0057534E"/>
      <sz val="9"/>
    </font>
    <font>
      <name val="Arial"/>
      <b val="1"/>
      <color rgb="002B2B2B"/>
      <sz val="11"/>
    </font>
    <font>
      <name val="Arial"/>
      <b val="1"/>
      <color rgb="00B23620"/>
      <sz val="10"/>
    </font>
    <font>
      <name val="Arial"/>
      <b val="1"/>
      <color rgb="002B2B2B"/>
      <sz val="10"/>
    </font>
    <font>
      <name val="Arial"/>
      <b val="1"/>
      <color rgb="002B2B2B"/>
      <sz val="16"/>
    </font>
    <font>
      <name val="Arial"/>
      <color rgb="0057534E"/>
      <sz val="10"/>
    </font>
    <font>
      <name val="Arial"/>
      <b val="1"/>
      <color rgb="00EEEAE6"/>
      <sz val="10.5"/>
    </font>
    <font>
      <name val="Arial"/>
      <b val="1"/>
      <color rgb="002B2B2B"/>
      <sz val="9"/>
    </font>
    <font>
      <name val="Arial"/>
      <i val="1"/>
      <color rgb="0057534E"/>
      <sz val="9"/>
    </font>
    <font>
      <name val="Arial"/>
      <color rgb="002B2B2B"/>
      <sz val="9"/>
    </font>
    <font>
      <name val="Arial"/>
      <i val="1"/>
      <color rgb="0057534E"/>
      <sz val="10"/>
    </font>
    <font>
      <name val="Arial"/>
      <b val="1"/>
      <color rgb="00B23620"/>
      <sz val="8"/>
    </font>
    <font>
      <name val="Arial"/>
      <color rgb="002B2B2B"/>
      <sz val="9"/>
      <u val="single"/>
    </font>
    <font>
      <name val="Arial"/>
      <b val="1"/>
      <color rgb="002B2B2B"/>
      <sz val="13"/>
    </font>
  </fonts>
  <fills count="6">
    <fill>
      <patternFill/>
    </fill>
    <fill>
      <patternFill patternType="gray125"/>
    </fill>
    <fill>
      <patternFill patternType="solid">
        <fgColor rgb="00FFFFFF"/>
        <bgColor rgb="00FFFFFF"/>
      </patternFill>
    </fill>
    <fill>
      <patternFill patternType="solid">
        <fgColor rgb="00EEEAE6"/>
        <bgColor rgb="00EEEAE6"/>
      </patternFill>
    </fill>
    <fill>
      <patternFill patternType="solid">
        <fgColor rgb="002B2B2B"/>
        <bgColor rgb="002B2B2B"/>
      </patternFill>
    </fill>
    <fill>
      <patternFill patternType="solid">
        <fgColor rgb="00C9C4BF"/>
        <bgColor rgb="00C9C4BF"/>
      </patternFill>
    </fill>
  </fills>
  <borders count="5">
    <border>
      <left/>
      <right/>
      <top/>
      <bottom/>
      <diagonal/>
    </border>
    <border>
      <bottom style="thin">
        <color rgb="002B2B2B"/>
      </bottom>
    </border>
    <border/>
    <border>
      <left style="thin">
        <color rgb="007E7973"/>
      </left>
      <right style="thin">
        <color rgb="007E7973"/>
      </right>
      <top style="thin">
        <color rgb="007E7973"/>
      </top>
      <bottom style="thin">
        <color rgb="007E7973"/>
      </bottom>
    </border>
    <border>
      <left style="thin">
        <color rgb="00D3CDC7"/>
      </left>
      <right style="thin">
        <color rgb="00D3CDC7"/>
      </right>
      <top style="thin">
        <color rgb="00D3CDC7"/>
      </top>
      <bottom style="thin">
        <color rgb="00D3CDC7"/>
      </bottom>
    </border>
  </borders>
  <cellStyleXfs count="1">
    <xf numFmtId="0" fontId="1" fillId="0" borderId="0"/>
  </cellStyleXfs>
  <cellXfs count="6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1" applyAlignment="1" pivotButton="0" quotePrefix="0" xfId="0">
      <alignment horizontal="left" vertical="center"/>
    </xf>
    <xf numFmtId="0" fontId="0" fillId="0" borderId="1" pivotButton="0" quotePrefix="0" xfId="0"/>
    <xf numFmtId="0" fontId="1" fillId="0" borderId="0" applyAlignment="1" pivotButton="0" quotePrefix="0" xfId="0">
      <alignment horizontal="left" vertical="top" wrapText="1"/>
    </xf>
    <xf numFmtId="0" fontId="5" fillId="2" borderId="2" applyAlignment="1" pivotButton="0" quotePrefix="0" xfId="0">
      <alignment horizontal="center" vertical="top"/>
    </xf>
    <xf numFmtId="0" fontId="1" fillId="2" borderId="3" applyAlignment="1" pivotButton="0" quotePrefix="0" xfId="0">
      <alignment horizontal="left" vertical="center"/>
    </xf>
    <xf numFmtId="0" fontId="1" fillId="0" borderId="0" applyAlignment="1" pivotButton="0" quotePrefix="0" xfId="0">
      <alignment horizontal="left" vertical="center" wrapText="1"/>
    </xf>
    <xf numFmtId="0" fontId="1" fillId="3" borderId="4" applyAlignment="1" pivotButton="0" quotePrefix="0" xfId="0">
      <alignment horizontal="right" vertical="center"/>
    </xf>
    <xf numFmtId="0" fontId="5" fillId="0" borderId="0" applyAlignment="1" pivotButton="0" quotePrefix="0" xfId="0">
      <alignment horizontal="center" vertical="center"/>
    </xf>
    <xf numFmtId="0" fontId="6" fillId="0" borderId="0" applyAlignment="1" pivotButton="0" quotePrefix="0" xfId="0">
      <alignment horizontal="center" vertical="top"/>
    </xf>
    <xf numFmtId="0" fontId="7" fillId="0" borderId="0" applyAlignment="1" pivotButton="0" quotePrefix="0" xfId="0">
      <alignment horizontal="left" vertical="center"/>
    </xf>
    <xf numFmtId="0" fontId="8" fillId="0" borderId="0" applyAlignment="1" pivotButton="0" quotePrefix="0" xfId="0">
      <alignment horizontal="left" vertical="center" wrapText="1"/>
    </xf>
    <xf numFmtId="0" fontId="1" fillId="0" borderId="0" applyAlignment="1" pivotButton="0" quotePrefix="0" xfId="0">
      <alignment horizontal="left" vertical="center"/>
    </xf>
    <xf numFmtId="0" fontId="1" fillId="2" borderId="3" applyAlignment="1" applyProtection="1" pivotButton="0" quotePrefix="0" xfId="0">
      <alignment horizontal="left" vertical="center"/>
      <protection locked="0" hidden="0"/>
    </xf>
    <xf numFmtId="0" fontId="1" fillId="0" borderId="0" applyAlignment="1" pivotButton="0" quotePrefix="0" xfId="0">
      <alignment horizontal="right" vertical="center"/>
    </xf>
    <xf numFmtId="0" fontId="6" fillId="3" borderId="4" applyAlignment="1" pivotButton="0" quotePrefix="0" xfId="0">
      <alignment horizontal="left" vertical="center"/>
    </xf>
    <xf numFmtId="164" fontId="1" fillId="3" borderId="4" applyAlignment="1" pivotButton="0" quotePrefix="0" xfId="0">
      <alignment horizontal="left" vertical="center"/>
    </xf>
    <xf numFmtId="164" fontId="1" fillId="2" borderId="3" applyAlignment="1" applyProtection="1" pivotButton="0" quotePrefix="0" xfId="0">
      <alignment horizontal="right" vertical="center"/>
      <protection locked="0" hidden="0"/>
    </xf>
    <xf numFmtId="9" fontId="6" fillId="3" borderId="4" applyAlignment="1" pivotButton="0" quotePrefix="0" xfId="0">
      <alignment horizontal="left" vertical="center"/>
    </xf>
    <xf numFmtId="0" fontId="9" fillId="4" borderId="0" applyAlignment="1" pivotButton="0" quotePrefix="0" xfId="0">
      <alignment horizontal="left" vertical="center" indent="1"/>
    </xf>
    <xf numFmtId="0" fontId="0" fillId="4" borderId="0" pivotButton="0" quotePrefix="0" xfId="0"/>
    <xf numFmtId="0" fontId="10" fillId="5" borderId="3" applyAlignment="1" pivotButton="0" quotePrefix="0" xfId="0">
      <alignment horizontal="left" vertical="center" wrapText="1"/>
    </xf>
    <xf numFmtId="0" fontId="0" fillId="5" borderId="3" pivotButton="0" quotePrefix="0" xfId="0"/>
    <xf numFmtId="0" fontId="6" fillId="3" borderId="4" applyAlignment="1" pivotButton="0" quotePrefix="0" xfId="0">
      <alignment horizontal="left" vertical="center" wrapText="1"/>
    </xf>
    <xf numFmtId="0" fontId="1" fillId="2" borderId="3" applyAlignment="1" applyProtection="1" pivotButton="0" quotePrefix="0" xfId="0">
      <alignment horizontal="left" vertical="center" wrapText="1"/>
      <protection locked="0" hidden="0"/>
    </xf>
    <xf numFmtId="0" fontId="11" fillId="0" borderId="0" applyAlignment="1" pivotButton="0" quotePrefix="0" xfId="0">
      <alignment horizontal="left" vertical="center" wrapText="1"/>
    </xf>
    <xf numFmtId="0" fontId="6" fillId="3" borderId="4" applyAlignment="1" pivotButton="0" quotePrefix="0" xfId="0">
      <alignment horizontal="left" vertical="top" wrapText="1"/>
    </xf>
    <xf numFmtId="0" fontId="1" fillId="2" borderId="3" applyAlignment="1" applyProtection="1" pivotButton="0" quotePrefix="0" xfId="0">
      <alignment horizontal="left" vertical="top" wrapText="1"/>
      <protection locked="0" hidden="0"/>
    </xf>
    <xf numFmtId="0" fontId="5" fillId="2" borderId="2" applyAlignment="1" pivotButton="0" quotePrefix="0" xfId="0">
      <alignment horizontal="center" vertical="center"/>
    </xf>
    <xf numFmtId="0" fontId="1" fillId="2" borderId="3" applyAlignment="1" applyProtection="1" pivotButton="0" quotePrefix="0" xfId="0">
      <alignment horizontal="center" vertical="center"/>
      <protection locked="0" hidden="0"/>
    </xf>
    <xf numFmtId="0" fontId="12" fillId="2" borderId="3" applyAlignment="1" applyProtection="1" pivotButton="0" quotePrefix="0" xfId="0">
      <alignment horizontal="left" vertical="center" wrapText="1"/>
      <protection locked="0" hidden="0"/>
    </xf>
    <xf numFmtId="0" fontId="13" fillId="2" borderId="3" applyAlignment="1" applyProtection="1" pivotButton="0" quotePrefix="0" xfId="0">
      <alignment horizontal="left" vertical="center"/>
      <protection locked="0" hidden="0"/>
    </xf>
    <xf numFmtId="0" fontId="6" fillId="5" borderId="0" applyAlignment="1" pivotButton="0" quotePrefix="0" xfId="0">
      <alignment horizontal="left" vertical="center" wrapText="1" indent="1"/>
    </xf>
    <xf numFmtId="0" fontId="0" fillId="5" borderId="0" pivotButton="0" quotePrefix="0" xfId="0"/>
    <xf numFmtId="0" fontId="6" fillId="0" borderId="0" applyAlignment="1" pivotButton="0" quotePrefix="0" xfId="0">
      <alignment horizontal="left" vertical="center"/>
    </xf>
    <xf numFmtId="0" fontId="3" fillId="0" borderId="0" pivotButton="0" quotePrefix="0" xfId="0"/>
    <xf numFmtId="0" fontId="6" fillId="0" borderId="1" applyAlignment="1" pivotButton="0" quotePrefix="0" xfId="0">
      <alignment horizontal="left" vertical="center"/>
    </xf>
    <xf numFmtId="1" fontId="6" fillId="3" borderId="4" applyAlignment="1" pivotButton="0" quotePrefix="0" xfId="0">
      <alignment horizontal="right" vertical="center"/>
    </xf>
    <xf numFmtId="0" fontId="1" fillId="3" borderId="4" applyAlignment="1" pivotButton="0" quotePrefix="0" xfId="0">
      <alignment horizontal="left" vertical="center"/>
    </xf>
    <xf numFmtId="165" fontId="1" fillId="3" borderId="4" applyAlignment="1" pivotButton="0" quotePrefix="0" xfId="0">
      <alignment horizontal="right" vertical="center"/>
    </xf>
    <xf numFmtId="9" fontId="6" fillId="3" borderId="4" applyAlignment="1" pivotButton="0" quotePrefix="0" xfId="0">
      <alignment horizontal="right" vertical="center"/>
    </xf>
    <xf numFmtId="0" fontId="14" fillId="2" borderId="2" applyAlignment="1" pivotButton="0" quotePrefix="0" xfId="0">
      <alignment horizontal="left" vertical="center" wrapText="1"/>
    </xf>
    <xf numFmtId="1" fontId="1" fillId="2" borderId="4" applyAlignment="1" pivotButton="0" quotePrefix="0" xfId="0">
      <alignment horizontal="center" vertical="center"/>
    </xf>
    <xf numFmtId="9" fontId="1" fillId="2" borderId="3" applyAlignment="1" applyProtection="1" pivotButton="0" quotePrefix="0" xfId="0">
      <alignment horizontal="right" vertical="center"/>
      <protection locked="0" hidden="0"/>
    </xf>
    <xf numFmtId="1" fontId="1" fillId="2" borderId="3" applyAlignment="1" applyProtection="1" pivotButton="0" quotePrefix="0" xfId="0">
      <alignment horizontal="right" vertical="center"/>
      <protection locked="0" hidden="0"/>
    </xf>
    <xf numFmtId="0" fontId="1" fillId="3" borderId="4" applyAlignment="1" pivotButton="0" quotePrefix="0" xfId="0">
      <alignment horizontal="center" vertical="center"/>
    </xf>
    <xf numFmtId="165" fontId="6" fillId="3" borderId="4" applyAlignment="1" pivotButton="0" quotePrefix="0" xfId="0">
      <alignment horizontal="right" vertical="center"/>
    </xf>
    <xf numFmtId="0" fontId="3" fillId="0" borderId="0" applyAlignment="1" pivotButton="0" quotePrefix="0" xfId="0">
      <alignment horizontal="left" vertical="center" wrapText="1"/>
    </xf>
    <xf numFmtId="1" fontId="6" fillId="2" borderId="4" applyAlignment="1" pivotButton="0" quotePrefix="0" xfId="0">
      <alignment horizontal="center" vertical="center"/>
    </xf>
    <xf numFmtId="0" fontId="6" fillId="0" borderId="4" applyAlignment="1" pivotButton="0" quotePrefix="0" xfId="0">
      <alignment horizontal="left" vertical="top" wrapText="1"/>
    </xf>
    <xf numFmtId="0" fontId="0" fillId="0" borderId="4" pivotButton="0" quotePrefix="0" xfId="0"/>
    <xf numFmtId="0" fontId="1" fillId="0" borderId="4" applyAlignment="1" pivotButton="0" quotePrefix="0" xfId="0">
      <alignment horizontal="left" vertical="top"/>
    </xf>
    <xf numFmtId="0" fontId="12" fillId="0" borderId="4" applyAlignment="1" pivotButton="0" quotePrefix="0" xfId="0">
      <alignment horizontal="left" vertical="top" wrapText="1"/>
    </xf>
    <xf numFmtId="0" fontId="6" fillId="0" borderId="4" applyAlignment="1" pivotButton="0" quotePrefix="0" xfId="0">
      <alignment horizontal="left" vertical="top"/>
    </xf>
    <xf numFmtId="1" fontId="5" fillId="2" borderId="4" applyAlignment="1" pivotButton="0" quotePrefix="0" xfId="0">
      <alignment horizontal="center" vertical="center"/>
    </xf>
    <xf numFmtId="0" fontId="5" fillId="0" borderId="4" applyAlignment="1" pivotButton="0" quotePrefix="0" xfId="0">
      <alignment horizontal="left" vertical="top"/>
    </xf>
    <xf numFmtId="0" fontId="6" fillId="5" borderId="0" applyAlignment="1" pivotButton="0" quotePrefix="0" xfId="0">
      <alignment horizontal="left" vertical="center" indent="1"/>
    </xf>
    <xf numFmtId="0" fontId="1" fillId="3" borderId="0" applyAlignment="1" pivotButton="0" quotePrefix="0" xfId="0">
      <alignment horizontal="left" vertical="top" wrapText="1" indent="1"/>
    </xf>
    <xf numFmtId="0" fontId="0" fillId="3" borderId="0" pivotButton="0" quotePrefix="0" xfId="0"/>
    <xf numFmtId="0" fontId="15" fillId="3" borderId="0" applyAlignment="1" pivotButton="0" quotePrefix="0" xfId="0">
      <alignment horizontal="left" vertical="center" indent="1"/>
    </xf>
    <xf numFmtId="0" fontId="5" fillId="3" borderId="2" applyAlignment="1" pivotButton="0" quotePrefix="0" xfId="0">
      <alignment horizontal="center" vertical="center"/>
    </xf>
    <xf numFmtId="0" fontId="1" fillId="3" borderId="0" applyAlignment="1" pivotButton="0" quotePrefix="0" xfId="0">
      <alignment horizontal="left" vertical="center"/>
    </xf>
    <xf numFmtId="0" fontId="8" fillId="3" borderId="0" applyAlignment="1" pivotButton="0" quotePrefix="0" xfId="0">
      <alignment horizontal="right" vertical="center"/>
    </xf>
    <xf numFmtId="166" fontId="1" fillId="2" borderId="3" applyAlignment="1" applyProtection="1" pivotButton="0" quotePrefix="0" xfId="0">
      <alignment horizontal="right" vertical="center"/>
      <protection locked="0" hidden="0"/>
    </xf>
    <xf numFmtId="0" fontId="16" fillId="0" borderId="1" applyAlignment="1" pivotButton="0" quotePrefix="0" xfId="0">
      <alignment horizontal="left" vertical="center"/>
    </xf>
  </cellXfs>
  <cellStyles count="1">
    <cellStyle name="Normal" xfId="0" builtinId="0" hidden="0"/>
  </cellStyles>
  <dxfs count="2">
    <dxf>
      <font>
        <b val="1"/>
        <color rgb="00B23620"/>
      </font>
    </dxf>
    <dxf>
      <numFmt numFmtId="190" formatCode="dd/mm/yyyy"/>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commonslibrary.parliament.uk/research-briefings/cbp-8206/" TargetMode="External" Id="rId1" /></Relationships>
</file>

<file path=xl/worksheets/sheet1.xml><?xml version="1.0" encoding="utf-8"?>
<worksheet xmlns="http://schemas.openxmlformats.org/spreadsheetml/2006/main">
  <sheetPr>
    <outlinePr summaryBelow="1" summaryRight="1"/>
    <pageSetUpPr fitToPage="1"/>
  </sheetPr>
  <dimension ref="B1:C31"/>
  <sheetViews>
    <sheetView showGridLines="0" zoomScale="110" workbookViewId="0">
      <selection activeCell="A1" sqref="A1"/>
    </sheetView>
  </sheetViews>
  <sheetFormatPr baseColWidth="8" defaultRowHeight="15"/>
  <cols>
    <col width="3" customWidth="1" min="1" max="1"/>
    <col width="6" customWidth="1" min="2" max="2"/>
    <col width="104" customWidth="1" min="3" max="3"/>
  </cols>
  <sheetData>
    <row r="1" ht="30" customHeight="1">
      <c r="B1" s="1" t="inlineStr">
        <is>
          <t>La crise sur une page</t>
        </is>
      </c>
    </row>
    <row r="2">
      <c r="B2" s="2" t="inlineStr">
        <is>
          <t>Module offert par THG Conseil · Tudor Hilcu · thgconseil.fr</t>
        </is>
      </c>
    </row>
    <row r="4" ht="20" customHeight="1">
      <c r="B4" s="3" t="inlineStr">
        <is>
          <t>À quoi sert ce classeur</t>
        </is>
      </c>
      <c r="C4" s="4" t="n"/>
    </row>
    <row r="5" ht="45.2" customHeight="1">
      <c r="C5" s="5" t="inlineStr">
        <is>
          <t>Le jour où tout s’arrête (incendie, panne informatique, fournisseur qui tombe, client qui ne paie plus), personne n’a le temps de chercher qui décide ni le numéro de l’assureur. Ce classeur se remplit à froid, en une heure et demie environ, et se relit une fois par an.</t>
        </is>
      </c>
    </row>
    <row r="7" ht="20" customHeight="1">
      <c r="B7" s="3" t="inlineStr">
        <is>
          <t>Dans quel ordre le remplir</t>
        </is>
      </c>
      <c r="C7" s="4" t="n"/>
    </row>
    <row r="8" ht="31.8" customHeight="1">
      <c r="B8" s="6" t="n">
        <v>1</v>
      </c>
      <c r="C8" s="5" t="inlineStr">
        <is>
          <t>« 48 heures » : qui décide et son remplaçant, qui parle, les trois premières actions, puis les numéros utiles. Imprimez la feuille. Comptez 30 minutes.</t>
        </is>
      </c>
    </row>
    <row r="9" ht="31.8" customHeight="1">
      <c r="B9" s="6" t="n">
        <v>2</v>
      </c>
      <c r="C9" s="5" t="inlineStr">
        <is>
          <t>« Fournisseurs critiques » : vos cinq fournisseurs les plus importants d’abord, avec leur part de vos achats, le délai pour les remplacer, l’alternative et le stock. Le score se calcule seul. Comptez 30 minutes.</t>
        </is>
      </c>
    </row>
    <row r="10" ht="31.8" customHeight="1">
      <c r="B10" s="6" t="n">
        <v>3</v>
      </c>
      <c r="C10" s="5" t="inlineStr">
        <is>
          <t>Pour chaque fournisseur au niveau « Critique » ou « Élevé », écrivez un plan B dans la colonne prévue. Comptez 15 minutes.</t>
        </is>
      </c>
    </row>
    <row r="11" ht="31.8" customHeight="1">
      <c r="B11" s="6" t="n">
        <v>4</v>
      </c>
      <c r="C11" s="5" t="inlineStr">
        <is>
          <t>« Signaux d’alerte » : lisez les dix signaux, puis notez dans la veille ce que vous constatez chez vos fournisseurs et vos gros clients. Dix minutes, puis au fil de l’eau.</t>
        </is>
      </c>
    </row>
    <row r="12" ht="31.8" customHeight="1">
      <c r="B12" s="6" t="n">
        <v>5</v>
      </c>
      <c r="C12" s="5" t="inlineStr">
        <is>
          <t>« Journal de crise » : il s’ouvre le jour d’une crise. Une ligne par décision, relue à chaque point quotidien de 15 minutes.</t>
        </is>
      </c>
    </row>
    <row r="13" ht="18.4" customHeight="1">
      <c r="B13" s="6" t="n">
        <v>6</v>
      </c>
      <c r="C13" s="5" t="inlineStr">
        <is>
          <t>Avant de commencer, regardez l’onglet « Exemple fictif » : le classeur rempli pour une entreprise inventée.</t>
        </is>
      </c>
    </row>
    <row r="15" ht="20" customHeight="1">
      <c r="B15" s="3" t="inlineStr">
        <is>
          <t>Les cellules</t>
        </is>
      </c>
      <c r="C15" s="4" t="n"/>
    </row>
    <row r="16" ht="18" customHeight="1">
      <c r="B16" s="7" t="n"/>
      <c r="C16" s="8" t="inlineStr">
        <is>
          <t>Cellule à saisir : vos noms, numéros, dates et pourcentages.</t>
        </is>
      </c>
    </row>
    <row r="17" ht="18" customHeight="1">
      <c r="B17" s="9" t="n"/>
      <c r="C17" s="8" t="inlineStr">
        <is>
          <t>Cellule calculée : protégée, elle se met à jour seule.</t>
        </is>
      </c>
    </row>
    <row r="18" ht="18" customHeight="1">
      <c r="B18" s="10" t="inlineStr">
        <is>
          <t>Rouge</t>
        </is>
      </c>
      <c r="C18" s="8" t="inlineStr">
        <is>
          <t>Alerte : niveau critique, relecture en retard, signal grave ou décision en retard.</t>
        </is>
      </c>
    </row>
    <row r="20" ht="20" customHeight="1">
      <c r="B20" s="3" t="inlineStr">
        <is>
          <t>Conseils</t>
        </is>
      </c>
      <c r="C20" s="4" t="n"/>
    </row>
    <row r="21" ht="31.8" customHeight="1">
      <c r="B21" s="11" t="inlineStr">
        <is>
          <t>·</t>
        </is>
      </c>
      <c r="C21" s="5" t="inlineStr">
        <is>
          <t>Les feuilles sont protégées sans mot de passe, pour éviter d’effacer une formule. Pour ajouter des lignes : menu Révision, Ôter la protection.</t>
        </is>
      </c>
    </row>
    <row r="22" ht="18.4" customHeight="1">
      <c r="B22" s="11" t="inlineStr">
        <is>
          <t>·</t>
        </is>
      </c>
      <c r="C22" s="5" t="inlineStr">
        <is>
          <t>La cellule « Situation au » sert à imprimer l’état à une date donnée. Laissée vide, le classeur prend la date du jour.</t>
        </is>
      </c>
    </row>
    <row r="23" ht="18.4" customHeight="1">
      <c r="B23" s="11" t="inlineStr">
        <is>
          <t>·</t>
        </is>
      </c>
      <c r="C23" s="5" t="inlineStr">
        <is>
          <t>Imprimez la feuille « 48 heures » ou la fiche PDF fournie avec le module, et gardez-en une photo dans votre téléphone.</t>
        </is>
      </c>
    </row>
    <row r="25" ht="20" customHeight="1">
      <c r="B25" s="3" t="inlineStr">
        <is>
          <t>Avec votre avocat et votre expert-comptable</t>
        </is>
      </c>
      <c r="C25" s="4" t="n"/>
    </row>
    <row r="26" ht="31.8" customHeight="1">
      <c r="C26" s="5" t="inlineStr">
        <is>
          <t>Ce classeur est un outil d’organisation. Dès qu’une crise touche vos contrats, vos assurances, vos dettes ou une procédure collective, avancez avec votre avocat et votre expert-comptable.</t>
        </is>
      </c>
    </row>
    <row r="28" ht="20" customHeight="1">
      <c r="B28" s="3" t="inlineStr">
        <is>
          <t>Un regard extérieur</t>
        </is>
      </c>
      <c r="C28" s="4" t="n"/>
    </row>
    <row r="29" ht="31.8" customHeight="1">
      <c r="C29" s="5" t="inlineStr">
        <is>
          <t>Pour remplir la fiche avec votre équipe de direction, ou tenir le point quotidien pendant une crise : appelez-moi ou écrivez-moi. Le premier échange est offert, sous 48 h.</t>
        </is>
      </c>
    </row>
    <row r="30" ht="18.4" customHeight="1">
      <c r="C30" s="5" t="inlineStr">
        <is>
          <t>thgconseil.fr/contact · 06 74 86 88 70 · contact@thgconseil.fr</t>
        </is>
      </c>
    </row>
    <row r="31" ht="18.4" customHeight="1">
      <c r="C31" s="5" t="inlineStr">
        <is>
          <t>Tudor Hilcu, fondateur et dirigeant de THG Conseil. PMP®, PRINCE2 Agile®, ITIL® 4. Module version 1.0, octobre 2026.</t>
        </is>
      </c>
    </row>
  </sheetData>
  <sheetProtection selectLockedCells="0" selectUnlockedCells="0" sheet="1" objects="0" insertRows="1" insertHyperlinks="1" autoFilter="1" scenarios="0" formatColumns="0" deleteColumns="1" insertColumns="1" pivotTables="1" deleteRows="1" formatCells="1" formatRows="0" sort="1"/>
  <mergeCells count="8">
    <mergeCell ref="B2:C2"/>
    <mergeCell ref="B15:C15"/>
    <mergeCell ref="B7:C7"/>
    <mergeCell ref="B25:C25"/>
    <mergeCell ref="B20:C20"/>
    <mergeCell ref="B28:C28"/>
    <mergeCell ref="B1:C1"/>
    <mergeCell ref="B4:C4"/>
  </mergeCells>
  <printOptions horizontalCentered="1"/>
  <pageMargins left="0.4" right="0.4" top="0.5" bottom="0.6" header="0.5" footer="0.5"/>
  <pageSetup orientation="portrait" paperSize="9" fitToHeight="1" fitToWidth="1"/>
  <headerFooter>
    <oddHeader/>
    <oddFooter>&amp;L&amp;"Arial,Regular"&amp;8 &amp;K57534ETudor Hilcu, par THG Conseil&amp;C&amp;"Arial,Regular"&amp;8 &amp;K57534Ethgconseil.fr&amp;R&amp;"Arial,Regular"&amp;8 &amp;K57534E&amp;P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40"/>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Les 48 premières heures</t>
        </is>
      </c>
    </row>
    <row r="2" ht="31.8" customHeight="1">
      <c r="A2" s="13" t="inlineStr">
        <is>
          <t>Qui décide, qui parle, qui fait quoi, et les numéros à avoir sous la main le jour où tout s’arrête. À remplir à froid, à imprimer, à relire une fois par an. Cellules blanches : à saisir. Cellules grises : calculées, elles se mettent à jour seules.</t>
        </is>
      </c>
    </row>
    <row r="3" ht="8" customHeight="1"/>
    <row r="4">
      <c r="A4" s="14" t="inlineStr">
        <is>
          <t>Société</t>
        </is>
      </c>
      <c r="C4" s="15" t="n"/>
      <c r="D4" s="15" t="n"/>
      <c r="E4" s="15" t="n"/>
      <c r="F4" s="15" t="n"/>
      <c r="H4" s="16" t="inlineStr">
        <is>
          <t>Relecture</t>
        </is>
      </c>
      <c r="K4" s="17">
        <f>IF($C$6="","Date à saisir",IF(TODAY()&gt;$C$6+365,"Relecture en retard","À jour"))</f>
        <v/>
      </c>
    </row>
    <row r="5">
      <c r="A5" s="14" t="inlineStr">
        <is>
          <t>Rédigée par</t>
        </is>
      </c>
      <c r="C5" s="15" t="n"/>
      <c r="D5" s="15" t="n"/>
      <c r="E5" s="15" t="n"/>
      <c r="F5" s="15" t="n"/>
      <c r="H5" s="16" t="inlineStr">
        <is>
          <t>À relire avant le</t>
        </is>
      </c>
      <c r="K5" s="18">
        <f>IF($C$6="","",$C$6+365)</f>
        <v/>
      </c>
    </row>
    <row r="6">
      <c r="A6" s="14" t="inlineStr">
        <is>
          <t>Mise à jour le</t>
        </is>
      </c>
      <c r="C6" s="19" t="n"/>
      <c r="H6" s="16" t="inlineStr">
        <is>
          <t>Fiche remplie à</t>
        </is>
      </c>
      <c r="K6" s="20">
        <f>COUNTA(C10,G10,C11,G11,C16,G16,C17,B22,G22,B23,G23,B24,G24,G29,G30,G31,G32)/17</f>
        <v/>
      </c>
    </row>
    <row r="8" ht="20" customHeight="1">
      <c r="A8" s="21" t="inlineStr">
        <is>
          <t>1 · Qui décide</t>
        </is>
      </c>
      <c r="B8" s="22" t="n"/>
      <c r="C8" s="22" t="n"/>
      <c r="D8" s="22" t="n"/>
      <c r="E8" s="22" t="n"/>
      <c r="F8" s="22" t="n"/>
      <c r="G8" s="22" t="n"/>
      <c r="H8" s="22" t="n"/>
      <c r="I8" s="22" t="n"/>
      <c r="J8" s="22" t="n"/>
      <c r="K8" s="22" t="n"/>
      <c r="L8" s="22" t="n"/>
      <c r="M8" s="22" t="n"/>
    </row>
    <row r="9" ht="18" customHeight="1">
      <c r="B9" s="23" t="inlineStr">
        <is>
          <t>Rôle</t>
        </is>
      </c>
      <c r="C9" s="23" t="inlineStr">
        <is>
          <t>Nom</t>
        </is>
      </c>
      <c r="D9" s="23" t="inlineStr">
        <is>
          <t>Fonction</t>
        </is>
      </c>
      <c r="E9" s="24" t="n"/>
      <c r="F9" s="24" t="n"/>
      <c r="G9" s="23" t="inlineStr">
        <is>
          <t>Téléphone</t>
        </is>
      </c>
      <c r="H9" s="24" t="n"/>
      <c r="I9" s="24" t="n"/>
      <c r="J9" s="23" t="inlineStr">
        <is>
          <t>Autre moyen de le joindre</t>
        </is>
      </c>
      <c r="K9" s="24" t="n"/>
      <c r="L9" s="24" t="n"/>
      <c r="M9" s="24" t="n"/>
    </row>
    <row r="10" ht="22" customHeight="1">
      <c r="B10" s="25" t="inlineStr">
        <is>
          <t>Décide</t>
        </is>
      </c>
      <c r="C10" s="26" t="n"/>
      <c r="D10" s="26" t="n"/>
      <c r="E10" s="26" t="n"/>
      <c r="F10" s="26" t="n"/>
      <c r="G10" s="15" t="n"/>
      <c r="H10" s="15" t="n"/>
      <c r="I10" s="15" t="n"/>
      <c r="J10" s="26" t="n"/>
      <c r="K10" s="26" t="n"/>
      <c r="L10" s="26" t="n"/>
      <c r="M10" s="26" t="n"/>
    </row>
    <row r="11" ht="22" customHeight="1">
      <c r="B11" s="25" t="inlineStr">
        <is>
          <t>Le remplace</t>
        </is>
      </c>
      <c r="C11" s="26" t="n"/>
      <c r="D11" s="26" t="n"/>
      <c r="E11" s="26" t="n"/>
      <c r="F11" s="26" t="n"/>
      <c r="G11" s="15" t="n"/>
      <c r="H11" s="15" t="n"/>
      <c r="I11" s="15" t="n"/>
      <c r="J11" s="26" t="n"/>
      <c r="K11" s="26" t="n"/>
      <c r="L11" s="26" t="n"/>
      <c r="M11" s="26" t="n"/>
    </row>
    <row r="12" ht="17.1" customHeight="1">
      <c r="B12" s="27" t="inlineStr">
        <is>
          <t>Une seule personne décide. Fixez à l’avance au bout de combien de temps sans réponse le remplaçant décide à sa place.</t>
        </is>
      </c>
    </row>
    <row r="14" ht="20" customHeight="1">
      <c r="A14" s="21" t="inlineStr">
        <is>
          <t>2 · Qui parle</t>
        </is>
      </c>
      <c r="B14" s="22" t="n"/>
      <c r="C14" s="22" t="n"/>
      <c r="D14" s="22" t="n"/>
      <c r="E14" s="22" t="n"/>
      <c r="F14" s="22" t="n"/>
      <c r="G14" s="22" t="n"/>
      <c r="H14" s="22" t="n"/>
      <c r="I14" s="22" t="n"/>
      <c r="J14" s="22" t="n"/>
      <c r="K14" s="22" t="n"/>
      <c r="L14" s="22" t="n"/>
      <c r="M14" s="22" t="n"/>
    </row>
    <row r="15" ht="18" customHeight="1">
      <c r="B15" s="23" t="inlineStr">
        <is>
          <t>Rôle</t>
        </is>
      </c>
      <c r="C15" s="23" t="inlineStr">
        <is>
          <t>Nom</t>
        </is>
      </c>
      <c r="D15" s="23" t="inlineStr">
        <is>
          <t>Fonction</t>
        </is>
      </c>
      <c r="E15" s="24" t="n"/>
      <c r="F15" s="24" t="n"/>
      <c r="G15" s="23" t="inlineStr">
        <is>
          <t>Téléphone</t>
        </is>
      </c>
      <c r="H15" s="24" t="n"/>
      <c r="I15" s="24" t="n"/>
      <c r="J15" s="23" t="inlineStr">
        <is>
          <t>Autre moyen de le joindre</t>
        </is>
      </c>
      <c r="K15" s="24" t="n"/>
      <c r="L15" s="24" t="n"/>
      <c r="M15" s="24" t="n"/>
    </row>
    <row r="16" ht="31.8" customHeight="1">
      <c r="B16" s="25" t="inlineStr">
        <is>
          <t>Parle aux salariés, aux clients et à la banque</t>
        </is>
      </c>
      <c r="C16" s="26" t="n"/>
      <c r="D16" s="26" t="n"/>
      <c r="E16" s="26" t="n"/>
      <c r="F16" s="26" t="n"/>
      <c r="G16" s="15" t="n"/>
      <c r="H16" s="15" t="n"/>
      <c r="I16" s="15" t="n"/>
      <c r="J16" s="26" t="n"/>
      <c r="K16" s="26" t="n"/>
      <c r="L16" s="26" t="n"/>
      <c r="M16" s="26" t="n"/>
    </row>
    <row r="17" ht="40" customHeight="1">
      <c r="B17" s="28" t="inlineStr">
        <is>
          <t>Premier message, à dire dans l’heure</t>
        </is>
      </c>
      <c r="C17" s="29" t="n"/>
      <c r="D17" s="29" t="n"/>
      <c r="E17" s="29" t="n"/>
      <c r="F17" s="29" t="n"/>
      <c r="G17" s="29" t="n"/>
      <c r="H17" s="29" t="n"/>
      <c r="I17" s="29" t="n"/>
      <c r="J17" s="29" t="n"/>
      <c r="K17" s="29" t="n"/>
      <c r="L17" s="29" t="n"/>
      <c r="M17" s="29" t="n"/>
    </row>
    <row r="18" ht="17.1" customHeight="1">
      <c r="B18" s="27" t="inlineStr">
        <is>
          <t>Une seule voix. Les autres renvoient vers elle : « Je n’ai pas l’information, elle vous rappelle avant telle heure. »</t>
        </is>
      </c>
    </row>
    <row r="20" ht="20" customHeight="1">
      <c r="A20" s="21" t="inlineStr">
        <is>
          <t>3 · Qui fait quoi : les trois premières actions</t>
        </is>
      </c>
      <c r="B20" s="22" t="n"/>
      <c r="C20" s="22" t="n"/>
      <c r="D20" s="22" t="n"/>
      <c r="E20" s="22" t="n"/>
      <c r="F20" s="22" t="n"/>
      <c r="G20" s="22" t="n"/>
      <c r="H20" s="22" t="n"/>
      <c r="I20" s="22" t="n"/>
      <c r="J20" s="22" t="n"/>
      <c r="K20" s="22" t="n"/>
      <c r="L20" s="22" t="n"/>
      <c r="M20" s="22" t="n"/>
    </row>
    <row r="21" ht="18" customHeight="1">
      <c r="A21" s="23" t="inlineStr">
        <is>
          <t>N°</t>
        </is>
      </c>
      <c r="B21" s="23" t="inlineStr">
        <is>
          <t>Action</t>
        </is>
      </c>
      <c r="C21" s="24" t="n"/>
      <c r="D21" s="24" t="n"/>
      <c r="E21" s="24" t="n"/>
      <c r="F21" s="24" t="n"/>
      <c r="G21" s="23" t="inlineStr">
        <is>
          <t>Qui</t>
        </is>
      </c>
      <c r="H21" s="24" t="n"/>
      <c r="I21" s="24" t="n"/>
      <c r="J21" s="23" t="inlineStr">
        <is>
          <t>Avant quand</t>
        </is>
      </c>
      <c r="K21" s="24" t="n"/>
      <c r="L21" s="23" t="inlineStr">
        <is>
          <t>Faite</t>
        </is>
      </c>
      <c r="M21" s="24" t="n"/>
    </row>
    <row r="22" ht="22" customHeight="1">
      <c r="A22" s="30" t="n">
        <v>1</v>
      </c>
      <c r="B22" s="26" t="n"/>
      <c r="C22" s="26" t="n"/>
      <c r="D22" s="26" t="n"/>
      <c r="E22" s="26" t="n"/>
      <c r="F22" s="26" t="n"/>
      <c r="G22" s="26" t="n"/>
      <c r="H22" s="26" t="n"/>
      <c r="I22" s="26" t="n"/>
      <c r="J22" s="15" t="n"/>
      <c r="K22" s="15" t="n"/>
      <c r="L22" s="31" t="n"/>
      <c r="M22" s="31" t="n"/>
    </row>
    <row r="23" ht="22" customHeight="1">
      <c r="A23" s="30" t="n">
        <v>2</v>
      </c>
      <c r="B23" s="26" t="n"/>
      <c r="C23" s="26" t="n"/>
      <c r="D23" s="26" t="n"/>
      <c r="E23" s="26" t="n"/>
      <c r="F23" s="26" t="n"/>
      <c r="G23" s="26" t="n"/>
      <c r="H23" s="26" t="n"/>
      <c r="I23" s="26" t="n"/>
      <c r="J23" s="15" t="n"/>
      <c r="K23" s="15" t="n"/>
      <c r="L23" s="31" t="n"/>
      <c r="M23" s="31" t="n"/>
    </row>
    <row r="24" ht="22" customHeight="1">
      <c r="A24" s="30" t="n">
        <v>3</v>
      </c>
      <c r="B24" s="26" t="n"/>
      <c r="C24" s="26" t="n"/>
      <c r="D24" s="26" t="n"/>
      <c r="E24" s="26" t="n"/>
      <c r="F24" s="26" t="n"/>
      <c r="G24" s="26" t="n"/>
      <c r="H24" s="26" t="n"/>
      <c r="I24" s="26" t="n"/>
      <c r="J24" s="15" t="n"/>
      <c r="K24" s="15" t="n"/>
      <c r="L24" s="31" t="n"/>
      <c r="M24" s="31" t="n"/>
    </row>
    <row r="25" ht="29.1" customHeight="1">
      <c r="B25" s="27" t="inlineStr">
        <is>
          <t>Par exemple : mettre les personnes en sécurité, couper l’accès au système touché, déclarer le sinistre à l’assureur dans le délai du contrat (jamais moins de cinq jours ouvrés, deux en cas de vol : article L113-2 du Code des assurances).</t>
        </is>
      </c>
    </row>
    <row r="27" ht="20" customHeight="1">
      <c r="A27" s="21" t="inlineStr">
        <is>
          <t>4 · Les numéros utiles, imprimés</t>
        </is>
      </c>
      <c r="B27" s="22" t="n"/>
      <c r="C27" s="22" t="n"/>
      <c r="D27" s="22" t="n"/>
      <c r="E27" s="22" t="n"/>
      <c r="F27" s="22" t="n"/>
      <c r="G27" s="22" t="n"/>
      <c r="H27" s="22" t="n"/>
      <c r="I27" s="22" t="n"/>
      <c r="J27" s="22" t="n"/>
      <c r="K27" s="22" t="n"/>
      <c r="L27" s="22" t="n"/>
      <c r="M27" s="22" t="n"/>
    </row>
    <row r="28" ht="18" customHeight="1">
      <c r="B28" s="23" t="inlineStr">
        <is>
          <t>Contact</t>
        </is>
      </c>
      <c r="C28" s="23" t="inlineStr">
        <is>
          <t>Organisme</t>
        </is>
      </c>
      <c r="D28" s="23" t="inlineStr">
        <is>
          <t>Interlocuteur</t>
        </is>
      </c>
      <c r="E28" s="24" t="n"/>
      <c r="F28" s="24" t="n"/>
      <c r="G28" s="23" t="inlineStr">
        <is>
          <t>Téléphone</t>
        </is>
      </c>
      <c r="H28" s="24" t="n"/>
      <c r="I28" s="23" t="inlineStr">
        <is>
          <t>N° de contrat ou de client</t>
        </is>
      </c>
      <c r="J28" s="24" t="n"/>
      <c r="K28" s="24" t="n"/>
      <c r="L28" s="23" t="inlineStr">
        <is>
          <t>Joignable quand</t>
        </is>
      </c>
      <c r="M28" s="24" t="n"/>
    </row>
    <row r="29" ht="22" customHeight="1">
      <c r="B29" s="25" t="inlineStr">
        <is>
          <t>Assurance</t>
        </is>
      </c>
      <c r="C29" s="26" t="n"/>
      <c r="D29" s="26" t="n"/>
      <c r="E29" s="26" t="n"/>
      <c r="F29" s="26" t="n"/>
      <c r="G29" s="15" t="n"/>
      <c r="H29" s="15" t="n"/>
      <c r="I29" s="15" t="n"/>
      <c r="J29" s="15" t="n"/>
      <c r="K29" s="15" t="n"/>
      <c r="L29" s="32" t="n"/>
      <c r="M29" s="32" t="n"/>
    </row>
    <row r="30" ht="22" customHeight="1">
      <c r="B30" s="25" t="inlineStr">
        <is>
          <t>Banque</t>
        </is>
      </c>
      <c r="C30" s="26" t="n"/>
      <c r="D30" s="26" t="n"/>
      <c r="E30" s="26" t="n"/>
      <c r="F30" s="26" t="n"/>
      <c r="G30" s="15" t="n"/>
      <c r="H30" s="15" t="n"/>
      <c r="I30" s="15" t="n"/>
      <c r="J30" s="15" t="n"/>
      <c r="K30" s="15" t="n"/>
      <c r="L30" s="32" t="n"/>
      <c r="M30" s="32" t="n"/>
    </row>
    <row r="31" ht="22" customHeight="1">
      <c r="B31" s="25" t="inlineStr">
        <is>
          <t>Expert-comptable</t>
        </is>
      </c>
      <c r="C31" s="26" t="n"/>
      <c r="D31" s="26" t="n"/>
      <c r="E31" s="26" t="n"/>
      <c r="F31" s="26" t="n"/>
      <c r="G31" s="15" t="n"/>
      <c r="H31" s="15" t="n"/>
      <c r="I31" s="15" t="n"/>
      <c r="J31" s="15" t="n"/>
      <c r="K31" s="15" t="n"/>
      <c r="L31" s="32" t="n"/>
      <c r="M31" s="32" t="n"/>
    </row>
    <row r="32" ht="22" customHeight="1">
      <c r="B32" s="25" t="inlineStr">
        <is>
          <t>Avocat</t>
        </is>
      </c>
      <c r="C32" s="26" t="n"/>
      <c r="D32" s="26" t="n"/>
      <c r="E32" s="26" t="n"/>
      <c r="F32" s="26" t="n"/>
      <c r="G32" s="15" t="n"/>
      <c r="H32" s="15" t="n"/>
      <c r="I32" s="15" t="n"/>
      <c r="J32" s="15" t="n"/>
      <c r="K32" s="15" t="n"/>
      <c r="L32" s="32" t="n"/>
      <c r="M32" s="32" t="n"/>
    </row>
    <row r="33" ht="31.8" customHeight="1">
      <c r="B33" s="25" t="inlineStr">
        <is>
          <t>Prestataire informatique</t>
        </is>
      </c>
      <c r="C33" s="26" t="n"/>
      <c r="D33" s="26" t="n"/>
      <c r="E33" s="26" t="n"/>
      <c r="F33" s="26" t="n"/>
      <c r="G33" s="15" t="n"/>
      <c r="H33" s="15" t="n"/>
      <c r="I33" s="15" t="n"/>
      <c r="J33" s="15" t="n"/>
      <c r="K33" s="15" t="n"/>
      <c r="L33" s="32" t="n"/>
      <c r="M33" s="32" t="n"/>
    </row>
    <row r="34" ht="31.8" customHeight="1">
      <c r="B34" s="25" t="inlineStr">
        <is>
          <t>Hébergeur (site, messagerie, données)</t>
        </is>
      </c>
      <c r="C34" s="26" t="n"/>
      <c r="D34" s="26" t="n"/>
      <c r="E34" s="26" t="n"/>
      <c r="F34" s="26" t="n"/>
      <c r="G34" s="15" t="n"/>
      <c r="H34" s="15" t="n"/>
      <c r="I34" s="15" t="n"/>
      <c r="J34" s="15" t="n"/>
      <c r="K34" s="15" t="n"/>
      <c r="L34" s="32" t="n"/>
      <c r="M34" s="32" t="n"/>
    </row>
    <row r="35" ht="22" customHeight="1">
      <c r="B35" s="25" t="inlineStr">
        <is>
          <t>Fournisseur d’énergie</t>
        </is>
      </c>
      <c r="C35" s="26" t="n"/>
      <c r="D35" s="26" t="n"/>
      <c r="E35" s="26" t="n"/>
      <c r="F35" s="26" t="n"/>
      <c r="G35" s="15" t="n"/>
      <c r="H35" s="15" t="n"/>
      <c r="I35" s="15" t="n"/>
      <c r="J35" s="15" t="n"/>
      <c r="K35" s="15" t="n"/>
      <c r="L35" s="32" t="n"/>
      <c r="M35" s="32" t="n"/>
    </row>
    <row r="36" ht="22" customHeight="1">
      <c r="B36" s="33" t="inlineStr">
        <is>
          <t>Autre</t>
        </is>
      </c>
      <c r="C36" s="26" t="n"/>
      <c r="D36" s="26" t="n"/>
      <c r="E36" s="26" t="n"/>
      <c r="F36" s="26" t="n"/>
      <c r="G36" s="15" t="n"/>
      <c r="H36" s="15" t="n"/>
      <c r="I36" s="15" t="n"/>
      <c r="J36" s="15" t="n"/>
      <c r="K36" s="15" t="n"/>
      <c r="L36" s="32" t="n"/>
      <c r="M36" s="32" t="n"/>
    </row>
    <row r="37" ht="22" customHeight="1">
      <c r="B37" s="33" t="inlineStr">
        <is>
          <t>Autre</t>
        </is>
      </c>
      <c r="C37" s="26" t="n"/>
      <c r="D37" s="26" t="n"/>
      <c r="E37" s="26" t="n"/>
      <c r="F37" s="26" t="n"/>
      <c r="G37" s="15" t="n"/>
      <c r="H37" s="15" t="n"/>
      <c r="I37" s="15" t="n"/>
      <c r="J37" s="15" t="n"/>
      <c r="K37" s="15" t="n"/>
      <c r="L37" s="32" t="n"/>
      <c r="M37" s="32" t="n"/>
    </row>
    <row r="38" ht="22" customHeight="1">
      <c r="B38" s="33" t="inlineStr">
        <is>
          <t>Autre</t>
        </is>
      </c>
      <c r="C38" s="26" t="n"/>
      <c r="D38" s="26" t="n"/>
      <c r="E38" s="26" t="n"/>
      <c r="F38" s="26" t="n"/>
      <c r="G38" s="15" t="n"/>
      <c r="H38" s="15" t="n"/>
      <c r="I38" s="15" t="n"/>
      <c r="J38" s="15" t="n"/>
      <c r="K38" s="15" t="n"/>
      <c r="L38" s="32" t="n"/>
      <c r="M38" s="32" t="n"/>
    </row>
    <row r="40" ht="24" customHeight="1">
      <c r="A40" s="34" t="inlineStr">
        <is>
          <t>Une copie imprimée dans un tiroir, une dans le téléphone (photo ou PDF). Relue une fois par an, et après chaque changement de banque, d’assureur ou de prestataire.</t>
        </is>
      </c>
      <c r="B40" s="35" t="n"/>
      <c r="C40" s="35" t="n"/>
      <c r="D40" s="35" t="n"/>
      <c r="E40" s="35" t="n"/>
      <c r="F40" s="35" t="n"/>
      <c r="G40" s="35" t="n"/>
      <c r="H40" s="35" t="n"/>
      <c r="I40" s="35" t="n"/>
      <c r="J40" s="35" t="n"/>
      <c r="K40" s="35" t="n"/>
      <c r="L40" s="35" t="n"/>
      <c r="M40" s="35" t="n"/>
    </row>
  </sheetData>
  <sheetProtection selectLockedCells="0" selectUnlockedCells="0" sheet="1" objects="0" insertRows="1" insertHyperlinks="1" autoFilter="1" scenarios="0" formatColumns="0" deleteColumns="1" insertColumns="1" pivotTables="1" deleteRows="1" formatCells="1" formatRows="0" sort="1"/>
  <mergeCells count="94">
    <mergeCell ref="I32:K32"/>
    <mergeCell ref="D11:F11"/>
    <mergeCell ref="L28:M28"/>
    <mergeCell ref="G15:I15"/>
    <mergeCell ref="G24:I24"/>
    <mergeCell ref="D28:F28"/>
    <mergeCell ref="D37:F37"/>
    <mergeCell ref="A40:M40"/>
    <mergeCell ref="D9:F9"/>
    <mergeCell ref="D30:F30"/>
    <mergeCell ref="G16:I16"/>
    <mergeCell ref="G34:H34"/>
    <mergeCell ref="D29:F29"/>
    <mergeCell ref="L29:M29"/>
    <mergeCell ref="L38:M38"/>
    <mergeCell ref="J9:M9"/>
    <mergeCell ref="H5:J5"/>
    <mergeCell ref="G9:I9"/>
    <mergeCell ref="I34:K34"/>
    <mergeCell ref="L31:M31"/>
    <mergeCell ref="C17:M17"/>
    <mergeCell ref="J21:K21"/>
    <mergeCell ref="L21:M21"/>
    <mergeCell ref="I36:K36"/>
    <mergeCell ref="A27:M27"/>
    <mergeCell ref="J23:K23"/>
    <mergeCell ref="A2:M2"/>
    <mergeCell ref="I28:K28"/>
    <mergeCell ref="I37:K37"/>
    <mergeCell ref="A20:M20"/>
    <mergeCell ref="G38:H38"/>
    <mergeCell ref="C5:F5"/>
    <mergeCell ref="L30:M30"/>
    <mergeCell ref="J10:M10"/>
    <mergeCell ref="C4:F4"/>
    <mergeCell ref="G33:H33"/>
    <mergeCell ref="J22:K22"/>
    <mergeCell ref="L22:M22"/>
    <mergeCell ref="G35:H35"/>
    <mergeCell ref="D31:F31"/>
    <mergeCell ref="H4:J4"/>
    <mergeCell ref="J11:M11"/>
    <mergeCell ref="H6:J6"/>
    <mergeCell ref="G10:I10"/>
    <mergeCell ref="A8:M8"/>
    <mergeCell ref="D32:F32"/>
    <mergeCell ref="L32:M32"/>
    <mergeCell ref="D16:F16"/>
    <mergeCell ref="B21:F21"/>
    <mergeCell ref="J24:K24"/>
    <mergeCell ref="L24:M24"/>
    <mergeCell ref="L33:M33"/>
    <mergeCell ref="G37:H37"/>
    <mergeCell ref="B23:F23"/>
    <mergeCell ref="I29:K29"/>
    <mergeCell ref="D33:F33"/>
    <mergeCell ref="I38:K38"/>
    <mergeCell ref="L35:M35"/>
    <mergeCell ref="G22:I22"/>
    <mergeCell ref="A5:B5"/>
    <mergeCell ref="I31:K31"/>
    <mergeCell ref="D35:F35"/>
    <mergeCell ref="G21:I21"/>
    <mergeCell ref="D34:F34"/>
    <mergeCell ref="A4:B4"/>
    <mergeCell ref="G32:H32"/>
    <mergeCell ref="G23:I23"/>
    <mergeCell ref="D36:F36"/>
    <mergeCell ref="J16:M16"/>
    <mergeCell ref="B12:M12"/>
    <mergeCell ref="A14:M14"/>
    <mergeCell ref="G36:H36"/>
    <mergeCell ref="B22:F22"/>
    <mergeCell ref="A1:H1"/>
    <mergeCell ref="L37:M37"/>
    <mergeCell ref="A6:B6"/>
    <mergeCell ref="I33:K33"/>
    <mergeCell ref="G28:H28"/>
    <mergeCell ref="I35:K35"/>
    <mergeCell ref="L23:M23"/>
    <mergeCell ref="D15:F15"/>
    <mergeCell ref="D38:F38"/>
    <mergeCell ref="G30:H30"/>
    <mergeCell ref="J15:M15"/>
    <mergeCell ref="I30:K30"/>
    <mergeCell ref="D10:F10"/>
    <mergeCell ref="G11:I11"/>
    <mergeCell ref="G29:H29"/>
    <mergeCell ref="L34:M34"/>
    <mergeCell ref="B25:M25"/>
    <mergeCell ref="B24:F24"/>
    <mergeCell ref="G31:H31"/>
    <mergeCell ref="B18:M18"/>
    <mergeCell ref="L36:M36"/>
  </mergeCells>
  <conditionalFormatting sqref="K4">
    <cfRule type="expression" priority="1" dxfId="0" stopIfTrue="0">
      <formula>AND($C$6&lt;&gt;"",TODAY()&gt;$C$6+365)</formula>
    </cfRule>
  </conditionalFormatting>
  <dataValidations count="2">
    <dataValidation sqref="C6" showDropDown="0" showInputMessage="0" showErrorMessage="1" allowBlank="1" errorTitle="Date attendue" error="Saisissez une date (jj/mm/aaaa)." type="date" operator="greaterThanOrEqual">
      <formula1>36526</formula1>
    </dataValidation>
    <dataValidation sqref="L22:L24" showDropDown="0" showInputMessage="0" showErrorMessage="1" allowBlank="1" errorTitle="Oui ou Non" error="Choisissez Oui ou Non dans la liste." type="list">
      <formula1>"Oui,Non"</formula1>
    </dataValidation>
  </dataValidations>
  <printOptions horizontalCentered="1"/>
  <pageMargins left="0.4" right="0.4" top="0.5" bottom="0.6" header="0.5" footer="0.5"/>
  <pageSetup orientation="landscape" paperSize="9" fitToHeight="1" fitToWidth="1"/>
  <headerFooter>
    <oddHeader/>
    <oddFooter>&amp;L&amp;"Arial,Regular"&amp;8 &amp;K57534ETudor Hilcu, par THG Conseil&amp;C&amp;"Arial,Regular"&amp;8 &amp;K57534Ethgconseil.fr&amp;R&amp;"Arial,Regular"&amp;8 &amp;K57534E&amp;P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Q40"/>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Fournisseurs critiques</t>
        </is>
      </c>
    </row>
    <row r="2" ht="31.8" customHeight="1">
      <c r="A2" s="13" t="inlineStr">
        <is>
          <t>Les fournisseurs sans lesquels vous ne livrez plus vos clients. Commencez par les cinq plus importants ; le score et le niveau se calculent seuls. Cellules blanches : à saisir. Cellules grises : calculées, elles se mettent à jour seules.</t>
        </is>
      </c>
    </row>
    <row r="3" ht="8" customHeight="1"/>
    <row r="4">
      <c r="A4" s="36" t="inlineStr">
        <is>
          <t>Situation au</t>
        </is>
      </c>
      <c r="C4" s="19" t="n"/>
      <c r="D4" s="27" t="inlineStr">
        <is>
          <t>Vide : aujourd’hui.</t>
        </is>
      </c>
      <c r="N4" s="37">
        <f>IF(C4="",TODAY(),C4)</f>
        <v/>
      </c>
    </row>
    <row r="6" ht="17" customHeight="1">
      <c r="A6" s="38" t="inlineStr">
        <is>
          <t>Les trois plus critiques</t>
        </is>
      </c>
      <c r="B6" s="4" t="n"/>
      <c r="C6" s="4" t="n"/>
      <c r="D6" s="4" t="n"/>
      <c r="E6" s="4" t="n"/>
      <c r="F6" s="4" t="n"/>
      <c r="G6" s="16" t="inlineStr">
        <is>
          <t>Fournisseurs listés</t>
        </is>
      </c>
      <c r="K6" s="39">
        <f>COUNTA($B$15:$B$34)</f>
        <v/>
      </c>
    </row>
    <row r="7" ht="17" customHeight="1">
      <c r="A7" s="30" t="n">
        <v>1</v>
      </c>
      <c r="B7" s="17">
        <f>IF(COUNT($Q$15:$Q$34)&lt;1,"",INDEX($B$15:$B$34,MATCH(LARGE($Q$15:$Q$34,1),$Q$15:$Q$34,0)))</f>
        <v/>
      </c>
      <c r="C7" s="40">
        <f>IF(COUNT($Q$15:$Q$34)&lt;1,"Aucun fournisseur évalué",INDEX($C$15:$C$34,MATCH(LARGE($Q$15:$Q$34,1),$Q$15:$Q$34,0)))</f>
        <v/>
      </c>
      <c r="D7" s="40" t="n"/>
      <c r="E7" s="41">
        <f>IF(COUNT($Q$15:$Q$34)&lt;1,"",INDEX($I$15:$I$34,MATCH(LARGE($Q$15:$Q$34,1),$Q$15:$Q$34,0)))</f>
        <v/>
      </c>
      <c r="F7" s="17">
        <f>IF(COUNT($Q$15:$Q$34)&lt;1,"",INDEX($J$15:$J$34,MATCH(LARGE($Q$15:$Q$34,1),$Q$15:$Q$34,0)))</f>
        <v/>
      </c>
      <c r="G7" s="16" t="inlineStr">
        <is>
          <t>dont niveau critique</t>
        </is>
      </c>
      <c r="K7" s="39">
        <f>COUNTIF($J$15:$J$34,"Critique")</f>
        <v/>
      </c>
    </row>
    <row r="8" ht="17" customHeight="1">
      <c r="A8" s="30" t="n">
        <v>2</v>
      </c>
      <c r="B8" s="17">
        <f>IF(COUNT($Q$15:$Q$34)&lt;2,"",INDEX($B$15:$B$34,MATCH(LARGE($Q$15:$Q$34,2),$Q$15:$Q$34,0)))</f>
        <v/>
      </c>
      <c r="C8" s="40">
        <f>IF(COUNT($Q$15:$Q$34)&lt;2,"",INDEX($C$15:$C$34,MATCH(LARGE($Q$15:$Q$34,2),$Q$15:$Q$34,0)))</f>
        <v/>
      </c>
      <c r="D8" s="40" t="n"/>
      <c r="E8" s="41">
        <f>IF(COUNT($Q$15:$Q$34)&lt;2,"",INDEX($I$15:$I$34,MATCH(LARGE($Q$15:$Q$34,2),$Q$15:$Q$34,0)))</f>
        <v/>
      </c>
      <c r="F8" s="17">
        <f>IF(COUNT($Q$15:$Q$34)&lt;2,"",INDEX($J$15:$J$34,MATCH(LARGE($Q$15:$Q$34,2),$Q$15:$Q$34,0)))</f>
        <v/>
      </c>
      <c r="G8" s="16" t="inlineStr">
        <is>
          <t>dont niveau élevé</t>
        </is>
      </c>
      <c r="K8" s="39">
        <f>COUNTIF($J$15:$J$34,"Élevé")</f>
        <v/>
      </c>
    </row>
    <row r="9" ht="17" customHeight="1">
      <c r="A9" s="30" t="n">
        <v>3</v>
      </c>
      <c r="B9" s="17">
        <f>IF(COUNT($Q$15:$Q$34)&lt;3,"",INDEX($B$15:$B$34,MATCH(LARGE($Q$15:$Q$34,3),$Q$15:$Q$34,0)))</f>
        <v/>
      </c>
      <c r="C9" s="40">
        <f>IF(COUNT($Q$15:$Q$34)&lt;3,"",INDEX($C$15:$C$34,MATCH(LARGE($Q$15:$Q$34,3),$Q$15:$Q$34,0)))</f>
        <v/>
      </c>
      <c r="D9" s="40" t="n"/>
      <c r="E9" s="41">
        <f>IF(COUNT($Q$15:$Q$34)&lt;3,"",INDEX($I$15:$I$34,MATCH(LARGE($Q$15:$Q$34,3),$Q$15:$Q$34,0)))</f>
        <v/>
      </c>
      <c r="F9" s="17">
        <f>IF(COUNT($Q$15:$Q$34)&lt;3,"",INDEX($J$15:$J$34,MATCH(LARGE($Q$15:$Q$34,3),$Q$15:$Q$34,0)))</f>
        <v/>
      </c>
      <c r="G9" s="16" t="inlineStr">
        <is>
          <t>sans alternative identifiée</t>
        </is>
      </c>
      <c r="K9" s="39">
        <f>COUNTIF($F$15:$F$34,"Non")</f>
        <v/>
      </c>
    </row>
    <row r="10" ht="17" customHeight="1">
      <c r="G10" s="16" t="inlineStr">
        <is>
          <t>revue à refaire ou à dater</t>
        </is>
      </c>
      <c r="K10" s="39">
        <f>COUNTIF($M$15:$M$34,"À revoir")+COUNTIF($M$15:$M$34,"À dater")</f>
        <v/>
      </c>
    </row>
    <row r="11" ht="17" customHeight="1">
      <c r="G11" s="16" t="inlineStr">
        <is>
          <t>Part de vos achats couverte</t>
        </is>
      </c>
      <c r="K11" s="42">
        <f>SUM($D$15:$D$34)</f>
        <v/>
      </c>
      <c r="L11" s="43">
        <f>IF($K$11&gt;1,"Au-dessus de 100 % : vérifiez les parts","")</f>
        <v/>
      </c>
      <c r="M11" s="43" t="n"/>
    </row>
    <row r="13" ht="20" customHeight="1">
      <c r="A13" s="21" t="inlineStr">
        <is>
          <t>Vos fournisseurs</t>
        </is>
      </c>
      <c r="B13" s="22" t="n"/>
      <c r="C13" s="22" t="n"/>
      <c r="D13" s="22" t="n"/>
      <c r="E13" s="22" t="n"/>
      <c r="F13" s="22" t="n"/>
      <c r="G13" s="22" t="n"/>
      <c r="H13" s="22" t="n"/>
      <c r="I13" s="22" t="n"/>
      <c r="J13" s="22" t="n"/>
      <c r="K13" s="22" t="n"/>
      <c r="L13" s="22" t="n"/>
      <c r="M13" s="22" t="n"/>
    </row>
    <row r="14" ht="50" customHeight="1">
      <c r="A14" s="23" t="inlineStr">
        <is>
          <t>N°</t>
        </is>
      </c>
      <c r="B14" s="23" t="inlineStr">
        <is>
          <t>Fournisseur</t>
        </is>
      </c>
      <c r="C14" s="23" t="inlineStr">
        <is>
          <t>Ce qu’il fournit</t>
        </is>
      </c>
      <c r="D14" s="23" t="inlineStr">
        <is>
          <t>Part de vos achats</t>
        </is>
      </c>
      <c r="E14" s="23" t="inlineStr">
        <is>
          <t>Délai pour le remplacer (semaines)</t>
        </is>
      </c>
      <c r="F14" s="23" t="inlineStr">
        <is>
          <t>Alternative identifiée</t>
        </is>
      </c>
      <c r="G14" s="23" t="inlineStr">
        <is>
          <t>Stock de sécurité (jours)</t>
        </is>
      </c>
      <c r="H14" s="23" t="inlineStr">
        <is>
          <t>D × R × C</t>
        </is>
      </c>
      <c r="I14" s="23" t="inlineStr">
        <is>
          <t>Score</t>
        </is>
      </c>
      <c r="J14" s="23" t="inlineStr">
        <is>
          <t>Niveau</t>
        </is>
      </c>
      <c r="K14" s="23" t="inlineStr">
        <is>
          <t>Plan B</t>
        </is>
      </c>
      <c r="L14" s="23" t="inlineStr">
        <is>
          <t>Dernière revue</t>
        </is>
      </c>
      <c r="M14" s="23" t="inlineStr">
        <is>
          <t>Revue</t>
        </is>
      </c>
    </row>
    <row r="15" ht="20" customHeight="1">
      <c r="A15" s="44" t="n">
        <v>1</v>
      </c>
      <c r="B15" s="26" t="n"/>
      <c r="C15" s="26" t="n"/>
      <c r="D15" s="45" t="n"/>
      <c r="E15" s="46" t="n"/>
      <c r="F15" s="31" t="n"/>
      <c r="G15" s="46" t="n"/>
      <c r="H15" s="47">
        <f>IF(ISNUMBER(I15),N15&amp;" × "&amp;O15&amp;" × "&amp;P15,"")</f>
        <v/>
      </c>
      <c r="I15" s="48">
        <f>IF(AND(B15&lt;&gt;"",ISNUMBER(N15),ISNUMBER(O15),ISNUMBER(P15)),N15*O15*P15,"")</f>
        <v/>
      </c>
      <c r="J15" s="17">
        <f>IF(B15="","",IF(ISNUMBER(I15),IF(I15&gt;=24,"Critique",IF(I15&gt;=12,"Élevé",IF(I15&gt;=6,"Modéré","Faible"))),"À compléter"))</f>
        <v/>
      </c>
      <c r="K15" s="32" t="n"/>
      <c r="L15" s="19" t="n"/>
      <c r="M15" s="40">
        <f>IF(B15="","",IF(L15="","À dater",IF($N$4-L15&gt;365,"À revoir","À jour")))</f>
        <v/>
      </c>
      <c r="N15" s="37">
        <f>IF(ISNUMBER(D15),IF(D15&gt;=0.3,4,IF(D15&gt;=0.15,3,IF(D15&gt;=0.05,2,1))),"")</f>
        <v/>
      </c>
      <c r="O15" s="37">
        <f>IF(ISNUMBER(E15),IF(E15&lt;=2,1,IF(E15&lt;=8,2,IF(E15&lt;=26,3,4))),"")</f>
        <v/>
      </c>
      <c r="P15" s="37">
        <f>IF(F15="Oui",1,IF(F15="Non",IF(N(G15)&gt;=7*N(E15),2,3),""))</f>
        <v/>
      </c>
      <c r="Q15" s="37">
        <f>IF(ISNUMBER(I15),I15-ROW()/10000,"")</f>
        <v/>
      </c>
    </row>
    <row r="16" ht="20" customHeight="1">
      <c r="A16" s="44" t="n">
        <v>2</v>
      </c>
      <c r="B16" s="26" t="n"/>
      <c r="C16" s="26" t="n"/>
      <c r="D16" s="45" t="n"/>
      <c r="E16" s="46" t="n"/>
      <c r="F16" s="31" t="n"/>
      <c r="G16" s="46" t="n"/>
      <c r="H16" s="47">
        <f>IF(ISNUMBER(I16),N16&amp;" × "&amp;O16&amp;" × "&amp;P16,"")</f>
        <v/>
      </c>
      <c r="I16" s="48">
        <f>IF(AND(B16&lt;&gt;"",ISNUMBER(N16),ISNUMBER(O16),ISNUMBER(P16)),N16*O16*P16,"")</f>
        <v/>
      </c>
      <c r="J16" s="17">
        <f>IF(B16="","",IF(ISNUMBER(I16),IF(I16&gt;=24,"Critique",IF(I16&gt;=12,"Élevé",IF(I16&gt;=6,"Modéré","Faible"))),"À compléter"))</f>
        <v/>
      </c>
      <c r="K16" s="32" t="n"/>
      <c r="L16" s="19" t="n"/>
      <c r="M16" s="40">
        <f>IF(B16="","",IF(L16="","À dater",IF($N$4-L16&gt;365,"À revoir","À jour")))</f>
        <v/>
      </c>
      <c r="N16" s="37">
        <f>IF(ISNUMBER(D16),IF(D16&gt;=0.3,4,IF(D16&gt;=0.15,3,IF(D16&gt;=0.05,2,1))),"")</f>
        <v/>
      </c>
      <c r="O16" s="37">
        <f>IF(ISNUMBER(E16),IF(E16&lt;=2,1,IF(E16&lt;=8,2,IF(E16&lt;=26,3,4))),"")</f>
        <v/>
      </c>
      <c r="P16" s="37">
        <f>IF(F16="Oui",1,IF(F16="Non",IF(N(G16)&gt;=7*N(E16),2,3),""))</f>
        <v/>
      </c>
      <c r="Q16" s="37">
        <f>IF(ISNUMBER(I16),I16-ROW()/10000,"")</f>
        <v/>
      </c>
    </row>
    <row r="17" ht="20" customHeight="1">
      <c r="A17" s="44" t="n">
        <v>3</v>
      </c>
      <c r="B17" s="26" t="n"/>
      <c r="C17" s="26" t="n"/>
      <c r="D17" s="45" t="n"/>
      <c r="E17" s="46" t="n"/>
      <c r="F17" s="31" t="n"/>
      <c r="G17" s="46" t="n"/>
      <c r="H17" s="47">
        <f>IF(ISNUMBER(I17),N17&amp;" × "&amp;O17&amp;" × "&amp;P17,"")</f>
        <v/>
      </c>
      <c r="I17" s="48">
        <f>IF(AND(B17&lt;&gt;"",ISNUMBER(N17),ISNUMBER(O17),ISNUMBER(P17)),N17*O17*P17,"")</f>
        <v/>
      </c>
      <c r="J17" s="17">
        <f>IF(B17="","",IF(ISNUMBER(I17),IF(I17&gt;=24,"Critique",IF(I17&gt;=12,"Élevé",IF(I17&gt;=6,"Modéré","Faible"))),"À compléter"))</f>
        <v/>
      </c>
      <c r="K17" s="32" t="n"/>
      <c r="L17" s="19" t="n"/>
      <c r="M17" s="40">
        <f>IF(B17="","",IF(L17="","À dater",IF($N$4-L17&gt;365,"À revoir","À jour")))</f>
        <v/>
      </c>
      <c r="N17" s="37">
        <f>IF(ISNUMBER(D17),IF(D17&gt;=0.3,4,IF(D17&gt;=0.15,3,IF(D17&gt;=0.05,2,1))),"")</f>
        <v/>
      </c>
      <c r="O17" s="37">
        <f>IF(ISNUMBER(E17),IF(E17&lt;=2,1,IF(E17&lt;=8,2,IF(E17&lt;=26,3,4))),"")</f>
        <v/>
      </c>
      <c r="P17" s="37">
        <f>IF(F17="Oui",1,IF(F17="Non",IF(N(G17)&gt;=7*N(E17),2,3),""))</f>
        <v/>
      </c>
      <c r="Q17" s="37">
        <f>IF(ISNUMBER(I17),I17-ROW()/10000,"")</f>
        <v/>
      </c>
    </row>
    <row r="18" ht="20" customHeight="1">
      <c r="A18" s="44" t="n">
        <v>4</v>
      </c>
      <c r="B18" s="26" t="n"/>
      <c r="C18" s="26" t="n"/>
      <c r="D18" s="45" t="n"/>
      <c r="E18" s="46" t="n"/>
      <c r="F18" s="31" t="n"/>
      <c r="G18" s="46" t="n"/>
      <c r="H18" s="47">
        <f>IF(ISNUMBER(I18),N18&amp;" × "&amp;O18&amp;" × "&amp;P18,"")</f>
        <v/>
      </c>
      <c r="I18" s="48">
        <f>IF(AND(B18&lt;&gt;"",ISNUMBER(N18),ISNUMBER(O18),ISNUMBER(P18)),N18*O18*P18,"")</f>
        <v/>
      </c>
      <c r="J18" s="17">
        <f>IF(B18="","",IF(ISNUMBER(I18),IF(I18&gt;=24,"Critique",IF(I18&gt;=12,"Élevé",IF(I18&gt;=6,"Modéré","Faible"))),"À compléter"))</f>
        <v/>
      </c>
      <c r="K18" s="32" t="n"/>
      <c r="L18" s="19" t="n"/>
      <c r="M18" s="40">
        <f>IF(B18="","",IF(L18="","À dater",IF($N$4-L18&gt;365,"À revoir","À jour")))</f>
        <v/>
      </c>
      <c r="N18" s="37">
        <f>IF(ISNUMBER(D18),IF(D18&gt;=0.3,4,IF(D18&gt;=0.15,3,IF(D18&gt;=0.05,2,1))),"")</f>
        <v/>
      </c>
      <c r="O18" s="37">
        <f>IF(ISNUMBER(E18),IF(E18&lt;=2,1,IF(E18&lt;=8,2,IF(E18&lt;=26,3,4))),"")</f>
        <v/>
      </c>
      <c r="P18" s="37">
        <f>IF(F18="Oui",1,IF(F18="Non",IF(N(G18)&gt;=7*N(E18),2,3),""))</f>
        <v/>
      </c>
      <c r="Q18" s="37">
        <f>IF(ISNUMBER(I18),I18-ROW()/10000,"")</f>
        <v/>
      </c>
    </row>
    <row r="19" ht="20" customHeight="1">
      <c r="A19" s="44" t="n">
        <v>5</v>
      </c>
      <c r="B19" s="26" t="n"/>
      <c r="C19" s="26" t="n"/>
      <c r="D19" s="45" t="n"/>
      <c r="E19" s="46" t="n"/>
      <c r="F19" s="31" t="n"/>
      <c r="G19" s="46" t="n"/>
      <c r="H19" s="47">
        <f>IF(ISNUMBER(I19),N19&amp;" × "&amp;O19&amp;" × "&amp;P19,"")</f>
        <v/>
      </c>
      <c r="I19" s="48">
        <f>IF(AND(B19&lt;&gt;"",ISNUMBER(N19),ISNUMBER(O19),ISNUMBER(P19)),N19*O19*P19,"")</f>
        <v/>
      </c>
      <c r="J19" s="17">
        <f>IF(B19="","",IF(ISNUMBER(I19),IF(I19&gt;=24,"Critique",IF(I19&gt;=12,"Élevé",IF(I19&gt;=6,"Modéré","Faible"))),"À compléter"))</f>
        <v/>
      </c>
      <c r="K19" s="32" t="n"/>
      <c r="L19" s="19" t="n"/>
      <c r="M19" s="40">
        <f>IF(B19="","",IF(L19="","À dater",IF($N$4-L19&gt;365,"À revoir","À jour")))</f>
        <v/>
      </c>
      <c r="N19" s="37">
        <f>IF(ISNUMBER(D19),IF(D19&gt;=0.3,4,IF(D19&gt;=0.15,3,IF(D19&gt;=0.05,2,1))),"")</f>
        <v/>
      </c>
      <c r="O19" s="37">
        <f>IF(ISNUMBER(E19),IF(E19&lt;=2,1,IF(E19&lt;=8,2,IF(E19&lt;=26,3,4))),"")</f>
        <v/>
      </c>
      <c r="P19" s="37">
        <f>IF(F19="Oui",1,IF(F19="Non",IF(N(G19)&gt;=7*N(E19),2,3),""))</f>
        <v/>
      </c>
      <c r="Q19" s="37">
        <f>IF(ISNUMBER(I19),I19-ROW()/10000,"")</f>
        <v/>
      </c>
    </row>
    <row r="20" ht="20" customHeight="1">
      <c r="A20" s="44" t="n">
        <v>6</v>
      </c>
      <c r="B20" s="26" t="n"/>
      <c r="C20" s="26" t="n"/>
      <c r="D20" s="45" t="n"/>
      <c r="E20" s="46" t="n"/>
      <c r="F20" s="31" t="n"/>
      <c r="G20" s="46" t="n"/>
      <c r="H20" s="47">
        <f>IF(ISNUMBER(I20),N20&amp;" × "&amp;O20&amp;" × "&amp;P20,"")</f>
        <v/>
      </c>
      <c r="I20" s="48">
        <f>IF(AND(B20&lt;&gt;"",ISNUMBER(N20),ISNUMBER(O20),ISNUMBER(P20)),N20*O20*P20,"")</f>
        <v/>
      </c>
      <c r="J20" s="17">
        <f>IF(B20="","",IF(ISNUMBER(I20),IF(I20&gt;=24,"Critique",IF(I20&gt;=12,"Élevé",IF(I20&gt;=6,"Modéré","Faible"))),"À compléter"))</f>
        <v/>
      </c>
      <c r="K20" s="32" t="n"/>
      <c r="L20" s="19" t="n"/>
      <c r="M20" s="40">
        <f>IF(B20="","",IF(L20="","À dater",IF($N$4-L20&gt;365,"À revoir","À jour")))</f>
        <v/>
      </c>
      <c r="N20" s="37">
        <f>IF(ISNUMBER(D20),IF(D20&gt;=0.3,4,IF(D20&gt;=0.15,3,IF(D20&gt;=0.05,2,1))),"")</f>
        <v/>
      </c>
      <c r="O20" s="37">
        <f>IF(ISNUMBER(E20),IF(E20&lt;=2,1,IF(E20&lt;=8,2,IF(E20&lt;=26,3,4))),"")</f>
        <v/>
      </c>
      <c r="P20" s="37">
        <f>IF(F20="Oui",1,IF(F20="Non",IF(N(G20)&gt;=7*N(E20),2,3),""))</f>
        <v/>
      </c>
      <c r="Q20" s="37">
        <f>IF(ISNUMBER(I20),I20-ROW()/10000,"")</f>
        <v/>
      </c>
    </row>
    <row r="21" ht="20" customHeight="1">
      <c r="A21" s="44" t="n">
        <v>7</v>
      </c>
      <c r="B21" s="26" t="n"/>
      <c r="C21" s="26" t="n"/>
      <c r="D21" s="45" t="n"/>
      <c r="E21" s="46" t="n"/>
      <c r="F21" s="31" t="n"/>
      <c r="G21" s="46" t="n"/>
      <c r="H21" s="47">
        <f>IF(ISNUMBER(I21),N21&amp;" × "&amp;O21&amp;" × "&amp;P21,"")</f>
        <v/>
      </c>
      <c r="I21" s="48">
        <f>IF(AND(B21&lt;&gt;"",ISNUMBER(N21),ISNUMBER(O21),ISNUMBER(P21)),N21*O21*P21,"")</f>
        <v/>
      </c>
      <c r="J21" s="17">
        <f>IF(B21="","",IF(ISNUMBER(I21),IF(I21&gt;=24,"Critique",IF(I21&gt;=12,"Élevé",IF(I21&gt;=6,"Modéré","Faible"))),"À compléter"))</f>
        <v/>
      </c>
      <c r="K21" s="32" t="n"/>
      <c r="L21" s="19" t="n"/>
      <c r="M21" s="40">
        <f>IF(B21="","",IF(L21="","À dater",IF($N$4-L21&gt;365,"À revoir","À jour")))</f>
        <v/>
      </c>
      <c r="N21" s="37">
        <f>IF(ISNUMBER(D21),IF(D21&gt;=0.3,4,IF(D21&gt;=0.15,3,IF(D21&gt;=0.05,2,1))),"")</f>
        <v/>
      </c>
      <c r="O21" s="37">
        <f>IF(ISNUMBER(E21),IF(E21&lt;=2,1,IF(E21&lt;=8,2,IF(E21&lt;=26,3,4))),"")</f>
        <v/>
      </c>
      <c r="P21" s="37">
        <f>IF(F21="Oui",1,IF(F21="Non",IF(N(G21)&gt;=7*N(E21),2,3),""))</f>
        <v/>
      </c>
      <c r="Q21" s="37">
        <f>IF(ISNUMBER(I21),I21-ROW()/10000,"")</f>
        <v/>
      </c>
    </row>
    <row r="22" ht="20" customHeight="1">
      <c r="A22" s="44" t="n">
        <v>8</v>
      </c>
      <c r="B22" s="26" t="n"/>
      <c r="C22" s="26" t="n"/>
      <c r="D22" s="45" t="n"/>
      <c r="E22" s="46" t="n"/>
      <c r="F22" s="31" t="n"/>
      <c r="G22" s="46" t="n"/>
      <c r="H22" s="47">
        <f>IF(ISNUMBER(I22),N22&amp;" × "&amp;O22&amp;" × "&amp;P22,"")</f>
        <v/>
      </c>
      <c r="I22" s="48">
        <f>IF(AND(B22&lt;&gt;"",ISNUMBER(N22),ISNUMBER(O22),ISNUMBER(P22)),N22*O22*P22,"")</f>
        <v/>
      </c>
      <c r="J22" s="17">
        <f>IF(B22="","",IF(ISNUMBER(I22),IF(I22&gt;=24,"Critique",IF(I22&gt;=12,"Élevé",IF(I22&gt;=6,"Modéré","Faible"))),"À compléter"))</f>
        <v/>
      </c>
      <c r="K22" s="32" t="n"/>
      <c r="L22" s="19" t="n"/>
      <c r="M22" s="40">
        <f>IF(B22="","",IF(L22="","À dater",IF($N$4-L22&gt;365,"À revoir","À jour")))</f>
        <v/>
      </c>
      <c r="N22" s="37">
        <f>IF(ISNUMBER(D22),IF(D22&gt;=0.3,4,IF(D22&gt;=0.15,3,IF(D22&gt;=0.05,2,1))),"")</f>
        <v/>
      </c>
      <c r="O22" s="37">
        <f>IF(ISNUMBER(E22),IF(E22&lt;=2,1,IF(E22&lt;=8,2,IF(E22&lt;=26,3,4))),"")</f>
        <v/>
      </c>
      <c r="P22" s="37">
        <f>IF(F22="Oui",1,IF(F22="Non",IF(N(G22)&gt;=7*N(E22),2,3),""))</f>
        <v/>
      </c>
      <c r="Q22" s="37">
        <f>IF(ISNUMBER(I22),I22-ROW()/10000,"")</f>
        <v/>
      </c>
    </row>
    <row r="23" ht="20" customHeight="1">
      <c r="A23" s="44" t="n">
        <v>9</v>
      </c>
      <c r="B23" s="26" t="n"/>
      <c r="C23" s="26" t="n"/>
      <c r="D23" s="45" t="n"/>
      <c r="E23" s="46" t="n"/>
      <c r="F23" s="31" t="n"/>
      <c r="G23" s="46" t="n"/>
      <c r="H23" s="47">
        <f>IF(ISNUMBER(I23),N23&amp;" × "&amp;O23&amp;" × "&amp;P23,"")</f>
        <v/>
      </c>
      <c r="I23" s="48">
        <f>IF(AND(B23&lt;&gt;"",ISNUMBER(N23),ISNUMBER(O23),ISNUMBER(P23)),N23*O23*P23,"")</f>
        <v/>
      </c>
      <c r="J23" s="17">
        <f>IF(B23="","",IF(ISNUMBER(I23),IF(I23&gt;=24,"Critique",IF(I23&gt;=12,"Élevé",IF(I23&gt;=6,"Modéré","Faible"))),"À compléter"))</f>
        <v/>
      </c>
      <c r="K23" s="32" t="n"/>
      <c r="L23" s="19" t="n"/>
      <c r="M23" s="40">
        <f>IF(B23="","",IF(L23="","À dater",IF($N$4-L23&gt;365,"À revoir","À jour")))</f>
        <v/>
      </c>
      <c r="N23" s="37">
        <f>IF(ISNUMBER(D23),IF(D23&gt;=0.3,4,IF(D23&gt;=0.15,3,IF(D23&gt;=0.05,2,1))),"")</f>
        <v/>
      </c>
      <c r="O23" s="37">
        <f>IF(ISNUMBER(E23),IF(E23&lt;=2,1,IF(E23&lt;=8,2,IF(E23&lt;=26,3,4))),"")</f>
        <v/>
      </c>
      <c r="P23" s="37">
        <f>IF(F23="Oui",1,IF(F23="Non",IF(N(G23)&gt;=7*N(E23),2,3),""))</f>
        <v/>
      </c>
      <c r="Q23" s="37">
        <f>IF(ISNUMBER(I23),I23-ROW()/10000,"")</f>
        <v/>
      </c>
    </row>
    <row r="24" ht="20" customHeight="1">
      <c r="A24" s="44" t="n">
        <v>10</v>
      </c>
      <c r="B24" s="26" t="n"/>
      <c r="C24" s="26" t="n"/>
      <c r="D24" s="45" t="n"/>
      <c r="E24" s="46" t="n"/>
      <c r="F24" s="31" t="n"/>
      <c r="G24" s="46" t="n"/>
      <c r="H24" s="47">
        <f>IF(ISNUMBER(I24),N24&amp;" × "&amp;O24&amp;" × "&amp;P24,"")</f>
        <v/>
      </c>
      <c r="I24" s="48">
        <f>IF(AND(B24&lt;&gt;"",ISNUMBER(N24),ISNUMBER(O24),ISNUMBER(P24)),N24*O24*P24,"")</f>
        <v/>
      </c>
      <c r="J24" s="17">
        <f>IF(B24="","",IF(ISNUMBER(I24),IF(I24&gt;=24,"Critique",IF(I24&gt;=12,"Élevé",IF(I24&gt;=6,"Modéré","Faible"))),"À compléter"))</f>
        <v/>
      </c>
      <c r="K24" s="32" t="n"/>
      <c r="L24" s="19" t="n"/>
      <c r="M24" s="40">
        <f>IF(B24="","",IF(L24="","À dater",IF($N$4-L24&gt;365,"À revoir","À jour")))</f>
        <v/>
      </c>
      <c r="N24" s="37">
        <f>IF(ISNUMBER(D24),IF(D24&gt;=0.3,4,IF(D24&gt;=0.15,3,IF(D24&gt;=0.05,2,1))),"")</f>
        <v/>
      </c>
      <c r="O24" s="37">
        <f>IF(ISNUMBER(E24),IF(E24&lt;=2,1,IF(E24&lt;=8,2,IF(E24&lt;=26,3,4))),"")</f>
        <v/>
      </c>
      <c r="P24" s="37">
        <f>IF(F24="Oui",1,IF(F24="Non",IF(N(G24)&gt;=7*N(E24),2,3),""))</f>
        <v/>
      </c>
      <c r="Q24" s="37">
        <f>IF(ISNUMBER(I24),I24-ROW()/10000,"")</f>
        <v/>
      </c>
    </row>
    <row r="25" ht="20" customHeight="1">
      <c r="A25" s="44" t="n">
        <v>11</v>
      </c>
      <c r="B25" s="26" t="n"/>
      <c r="C25" s="26" t="n"/>
      <c r="D25" s="45" t="n"/>
      <c r="E25" s="46" t="n"/>
      <c r="F25" s="31" t="n"/>
      <c r="G25" s="46" t="n"/>
      <c r="H25" s="47">
        <f>IF(ISNUMBER(I25),N25&amp;" × "&amp;O25&amp;" × "&amp;P25,"")</f>
        <v/>
      </c>
      <c r="I25" s="48">
        <f>IF(AND(B25&lt;&gt;"",ISNUMBER(N25),ISNUMBER(O25),ISNUMBER(P25)),N25*O25*P25,"")</f>
        <v/>
      </c>
      <c r="J25" s="17">
        <f>IF(B25="","",IF(ISNUMBER(I25),IF(I25&gt;=24,"Critique",IF(I25&gt;=12,"Élevé",IF(I25&gt;=6,"Modéré","Faible"))),"À compléter"))</f>
        <v/>
      </c>
      <c r="K25" s="32" t="n"/>
      <c r="L25" s="19" t="n"/>
      <c r="M25" s="40">
        <f>IF(B25="","",IF(L25="","À dater",IF($N$4-L25&gt;365,"À revoir","À jour")))</f>
        <v/>
      </c>
      <c r="N25" s="37">
        <f>IF(ISNUMBER(D25),IF(D25&gt;=0.3,4,IF(D25&gt;=0.15,3,IF(D25&gt;=0.05,2,1))),"")</f>
        <v/>
      </c>
      <c r="O25" s="37">
        <f>IF(ISNUMBER(E25),IF(E25&lt;=2,1,IF(E25&lt;=8,2,IF(E25&lt;=26,3,4))),"")</f>
        <v/>
      </c>
      <c r="P25" s="37">
        <f>IF(F25="Oui",1,IF(F25="Non",IF(N(G25)&gt;=7*N(E25),2,3),""))</f>
        <v/>
      </c>
      <c r="Q25" s="37">
        <f>IF(ISNUMBER(I25),I25-ROW()/10000,"")</f>
        <v/>
      </c>
    </row>
    <row r="26" ht="20" customHeight="1">
      <c r="A26" s="44" t="n">
        <v>12</v>
      </c>
      <c r="B26" s="26" t="n"/>
      <c r="C26" s="26" t="n"/>
      <c r="D26" s="45" t="n"/>
      <c r="E26" s="46" t="n"/>
      <c r="F26" s="31" t="n"/>
      <c r="G26" s="46" t="n"/>
      <c r="H26" s="47">
        <f>IF(ISNUMBER(I26),N26&amp;" × "&amp;O26&amp;" × "&amp;P26,"")</f>
        <v/>
      </c>
      <c r="I26" s="48">
        <f>IF(AND(B26&lt;&gt;"",ISNUMBER(N26),ISNUMBER(O26),ISNUMBER(P26)),N26*O26*P26,"")</f>
        <v/>
      </c>
      <c r="J26" s="17">
        <f>IF(B26="","",IF(ISNUMBER(I26),IF(I26&gt;=24,"Critique",IF(I26&gt;=12,"Élevé",IF(I26&gt;=6,"Modéré","Faible"))),"À compléter"))</f>
        <v/>
      </c>
      <c r="K26" s="32" t="n"/>
      <c r="L26" s="19" t="n"/>
      <c r="M26" s="40">
        <f>IF(B26="","",IF(L26="","À dater",IF($N$4-L26&gt;365,"À revoir","À jour")))</f>
        <v/>
      </c>
      <c r="N26" s="37">
        <f>IF(ISNUMBER(D26),IF(D26&gt;=0.3,4,IF(D26&gt;=0.15,3,IF(D26&gt;=0.05,2,1))),"")</f>
        <v/>
      </c>
      <c r="O26" s="37">
        <f>IF(ISNUMBER(E26),IF(E26&lt;=2,1,IF(E26&lt;=8,2,IF(E26&lt;=26,3,4))),"")</f>
        <v/>
      </c>
      <c r="P26" s="37">
        <f>IF(F26="Oui",1,IF(F26="Non",IF(N(G26)&gt;=7*N(E26),2,3),""))</f>
        <v/>
      </c>
      <c r="Q26" s="37">
        <f>IF(ISNUMBER(I26),I26-ROW()/10000,"")</f>
        <v/>
      </c>
    </row>
    <row r="27" ht="20" customHeight="1">
      <c r="A27" s="44" t="n">
        <v>13</v>
      </c>
      <c r="B27" s="26" t="n"/>
      <c r="C27" s="26" t="n"/>
      <c r="D27" s="45" t="n"/>
      <c r="E27" s="46" t="n"/>
      <c r="F27" s="31" t="n"/>
      <c r="G27" s="46" t="n"/>
      <c r="H27" s="47">
        <f>IF(ISNUMBER(I27),N27&amp;" × "&amp;O27&amp;" × "&amp;P27,"")</f>
        <v/>
      </c>
      <c r="I27" s="48">
        <f>IF(AND(B27&lt;&gt;"",ISNUMBER(N27),ISNUMBER(O27),ISNUMBER(P27)),N27*O27*P27,"")</f>
        <v/>
      </c>
      <c r="J27" s="17">
        <f>IF(B27="","",IF(ISNUMBER(I27),IF(I27&gt;=24,"Critique",IF(I27&gt;=12,"Élevé",IF(I27&gt;=6,"Modéré","Faible"))),"À compléter"))</f>
        <v/>
      </c>
      <c r="K27" s="32" t="n"/>
      <c r="L27" s="19" t="n"/>
      <c r="M27" s="40">
        <f>IF(B27="","",IF(L27="","À dater",IF($N$4-L27&gt;365,"À revoir","À jour")))</f>
        <v/>
      </c>
      <c r="N27" s="37">
        <f>IF(ISNUMBER(D27),IF(D27&gt;=0.3,4,IF(D27&gt;=0.15,3,IF(D27&gt;=0.05,2,1))),"")</f>
        <v/>
      </c>
      <c r="O27" s="37">
        <f>IF(ISNUMBER(E27),IF(E27&lt;=2,1,IF(E27&lt;=8,2,IF(E27&lt;=26,3,4))),"")</f>
        <v/>
      </c>
      <c r="P27" s="37">
        <f>IF(F27="Oui",1,IF(F27="Non",IF(N(G27)&gt;=7*N(E27),2,3),""))</f>
        <v/>
      </c>
      <c r="Q27" s="37">
        <f>IF(ISNUMBER(I27),I27-ROW()/10000,"")</f>
        <v/>
      </c>
    </row>
    <row r="28" ht="20" customHeight="1">
      <c r="A28" s="44" t="n">
        <v>14</v>
      </c>
      <c r="B28" s="26" t="n"/>
      <c r="C28" s="26" t="n"/>
      <c r="D28" s="45" t="n"/>
      <c r="E28" s="46" t="n"/>
      <c r="F28" s="31" t="n"/>
      <c r="G28" s="46" t="n"/>
      <c r="H28" s="47">
        <f>IF(ISNUMBER(I28),N28&amp;" × "&amp;O28&amp;" × "&amp;P28,"")</f>
        <v/>
      </c>
      <c r="I28" s="48">
        <f>IF(AND(B28&lt;&gt;"",ISNUMBER(N28),ISNUMBER(O28),ISNUMBER(P28)),N28*O28*P28,"")</f>
        <v/>
      </c>
      <c r="J28" s="17">
        <f>IF(B28="","",IF(ISNUMBER(I28),IF(I28&gt;=24,"Critique",IF(I28&gt;=12,"Élevé",IF(I28&gt;=6,"Modéré","Faible"))),"À compléter"))</f>
        <v/>
      </c>
      <c r="K28" s="32" t="n"/>
      <c r="L28" s="19" t="n"/>
      <c r="M28" s="40">
        <f>IF(B28="","",IF(L28="","À dater",IF($N$4-L28&gt;365,"À revoir","À jour")))</f>
        <v/>
      </c>
      <c r="N28" s="37">
        <f>IF(ISNUMBER(D28),IF(D28&gt;=0.3,4,IF(D28&gt;=0.15,3,IF(D28&gt;=0.05,2,1))),"")</f>
        <v/>
      </c>
      <c r="O28" s="37">
        <f>IF(ISNUMBER(E28),IF(E28&lt;=2,1,IF(E28&lt;=8,2,IF(E28&lt;=26,3,4))),"")</f>
        <v/>
      </c>
      <c r="P28" s="37">
        <f>IF(F28="Oui",1,IF(F28="Non",IF(N(G28)&gt;=7*N(E28),2,3),""))</f>
        <v/>
      </c>
      <c r="Q28" s="37">
        <f>IF(ISNUMBER(I28),I28-ROW()/10000,"")</f>
        <v/>
      </c>
    </row>
    <row r="29" ht="20" customHeight="1">
      <c r="A29" s="44" t="n">
        <v>15</v>
      </c>
      <c r="B29" s="26" t="n"/>
      <c r="C29" s="26" t="n"/>
      <c r="D29" s="45" t="n"/>
      <c r="E29" s="46" t="n"/>
      <c r="F29" s="31" t="n"/>
      <c r="G29" s="46" t="n"/>
      <c r="H29" s="47">
        <f>IF(ISNUMBER(I29),N29&amp;" × "&amp;O29&amp;" × "&amp;P29,"")</f>
        <v/>
      </c>
      <c r="I29" s="48">
        <f>IF(AND(B29&lt;&gt;"",ISNUMBER(N29),ISNUMBER(O29),ISNUMBER(P29)),N29*O29*P29,"")</f>
        <v/>
      </c>
      <c r="J29" s="17">
        <f>IF(B29="","",IF(ISNUMBER(I29),IF(I29&gt;=24,"Critique",IF(I29&gt;=12,"Élevé",IF(I29&gt;=6,"Modéré","Faible"))),"À compléter"))</f>
        <v/>
      </c>
      <c r="K29" s="32" t="n"/>
      <c r="L29" s="19" t="n"/>
      <c r="M29" s="40">
        <f>IF(B29="","",IF(L29="","À dater",IF($N$4-L29&gt;365,"À revoir","À jour")))</f>
        <v/>
      </c>
      <c r="N29" s="37">
        <f>IF(ISNUMBER(D29),IF(D29&gt;=0.3,4,IF(D29&gt;=0.15,3,IF(D29&gt;=0.05,2,1))),"")</f>
        <v/>
      </c>
      <c r="O29" s="37">
        <f>IF(ISNUMBER(E29),IF(E29&lt;=2,1,IF(E29&lt;=8,2,IF(E29&lt;=26,3,4))),"")</f>
        <v/>
      </c>
      <c r="P29" s="37">
        <f>IF(F29="Oui",1,IF(F29="Non",IF(N(G29)&gt;=7*N(E29),2,3),""))</f>
        <v/>
      </c>
      <c r="Q29" s="37">
        <f>IF(ISNUMBER(I29),I29-ROW()/10000,"")</f>
        <v/>
      </c>
    </row>
    <row r="30" ht="20" customHeight="1">
      <c r="A30" s="44" t="n">
        <v>16</v>
      </c>
      <c r="B30" s="26" t="n"/>
      <c r="C30" s="26" t="n"/>
      <c r="D30" s="45" t="n"/>
      <c r="E30" s="46" t="n"/>
      <c r="F30" s="31" t="n"/>
      <c r="G30" s="46" t="n"/>
      <c r="H30" s="47">
        <f>IF(ISNUMBER(I30),N30&amp;" × "&amp;O30&amp;" × "&amp;P30,"")</f>
        <v/>
      </c>
      <c r="I30" s="48">
        <f>IF(AND(B30&lt;&gt;"",ISNUMBER(N30),ISNUMBER(O30),ISNUMBER(P30)),N30*O30*P30,"")</f>
        <v/>
      </c>
      <c r="J30" s="17">
        <f>IF(B30="","",IF(ISNUMBER(I30),IF(I30&gt;=24,"Critique",IF(I30&gt;=12,"Élevé",IF(I30&gt;=6,"Modéré","Faible"))),"À compléter"))</f>
        <v/>
      </c>
      <c r="K30" s="32" t="n"/>
      <c r="L30" s="19" t="n"/>
      <c r="M30" s="40">
        <f>IF(B30="","",IF(L30="","À dater",IF($N$4-L30&gt;365,"À revoir","À jour")))</f>
        <v/>
      </c>
      <c r="N30" s="37">
        <f>IF(ISNUMBER(D30),IF(D30&gt;=0.3,4,IF(D30&gt;=0.15,3,IF(D30&gt;=0.05,2,1))),"")</f>
        <v/>
      </c>
      <c r="O30" s="37">
        <f>IF(ISNUMBER(E30),IF(E30&lt;=2,1,IF(E30&lt;=8,2,IF(E30&lt;=26,3,4))),"")</f>
        <v/>
      </c>
      <c r="P30" s="37">
        <f>IF(F30="Oui",1,IF(F30="Non",IF(N(G30)&gt;=7*N(E30),2,3),""))</f>
        <v/>
      </c>
      <c r="Q30" s="37">
        <f>IF(ISNUMBER(I30),I30-ROW()/10000,"")</f>
        <v/>
      </c>
    </row>
    <row r="31" ht="20" customHeight="1">
      <c r="A31" s="44" t="n">
        <v>17</v>
      </c>
      <c r="B31" s="26" t="n"/>
      <c r="C31" s="26" t="n"/>
      <c r="D31" s="45" t="n"/>
      <c r="E31" s="46" t="n"/>
      <c r="F31" s="31" t="n"/>
      <c r="G31" s="46" t="n"/>
      <c r="H31" s="47">
        <f>IF(ISNUMBER(I31),N31&amp;" × "&amp;O31&amp;" × "&amp;P31,"")</f>
        <v/>
      </c>
      <c r="I31" s="48">
        <f>IF(AND(B31&lt;&gt;"",ISNUMBER(N31),ISNUMBER(O31),ISNUMBER(P31)),N31*O31*P31,"")</f>
        <v/>
      </c>
      <c r="J31" s="17">
        <f>IF(B31="","",IF(ISNUMBER(I31),IF(I31&gt;=24,"Critique",IF(I31&gt;=12,"Élevé",IF(I31&gt;=6,"Modéré","Faible"))),"À compléter"))</f>
        <v/>
      </c>
      <c r="K31" s="32" t="n"/>
      <c r="L31" s="19" t="n"/>
      <c r="M31" s="40">
        <f>IF(B31="","",IF(L31="","À dater",IF($N$4-L31&gt;365,"À revoir","À jour")))</f>
        <v/>
      </c>
      <c r="N31" s="37">
        <f>IF(ISNUMBER(D31),IF(D31&gt;=0.3,4,IF(D31&gt;=0.15,3,IF(D31&gt;=0.05,2,1))),"")</f>
        <v/>
      </c>
      <c r="O31" s="37">
        <f>IF(ISNUMBER(E31),IF(E31&lt;=2,1,IF(E31&lt;=8,2,IF(E31&lt;=26,3,4))),"")</f>
        <v/>
      </c>
      <c r="P31" s="37">
        <f>IF(F31="Oui",1,IF(F31="Non",IF(N(G31)&gt;=7*N(E31),2,3),""))</f>
        <v/>
      </c>
      <c r="Q31" s="37">
        <f>IF(ISNUMBER(I31),I31-ROW()/10000,"")</f>
        <v/>
      </c>
    </row>
    <row r="32" ht="20" customHeight="1">
      <c r="A32" s="44" t="n">
        <v>18</v>
      </c>
      <c r="B32" s="26" t="n"/>
      <c r="C32" s="26" t="n"/>
      <c r="D32" s="45" t="n"/>
      <c r="E32" s="46" t="n"/>
      <c r="F32" s="31" t="n"/>
      <c r="G32" s="46" t="n"/>
      <c r="H32" s="47">
        <f>IF(ISNUMBER(I32),N32&amp;" × "&amp;O32&amp;" × "&amp;P32,"")</f>
        <v/>
      </c>
      <c r="I32" s="48">
        <f>IF(AND(B32&lt;&gt;"",ISNUMBER(N32),ISNUMBER(O32),ISNUMBER(P32)),N32*O32*P32,"")</f>
        <v/>
      </c>
      <c r="J32" s="17">
        <f>IF(B32="","",IF(ISNUMBER(I32),IF(I32&gt;=24,"Critique",IF(I32&gt;=12,"Élevé",IF(I32&gt;=6,"Modéré","Faible"))),"À compléter"))</f>
        <v/>
      </c>
      <c r="K32" s="32" t="n"/>
      <c r="L32" s="19" t="n"/>
      <c r="M32" s="40">
        <f>IF(B32="","",IF(L32="","À dater",IF($N$4-L32&gt;365,"À revoir","À jour")))</f>
        <v/>
      </c>
      <c r="N32" s="37">
        <f>IF(ISNUMBER(D32),IF(D32&gt;=0.3,4,IF(D32&gt;=0.15,3,IF(D32&gt;=0.05,2,1))),"")</f>
        <v/>
      </c>
      <c r="O32" s="37">
        <f>IF(ISNUMBER(E32),IF(E32&lt;=2,1,IF(E32&lt;=8,2,IF(E32&lt;=26,3,4))),"")</f>
        <v/>
      </c>
      <c r="P32" s="37">
        <f>IF(F32="Oui",1,IF(F32="Non",IF(N(G32)&gt;=7*N(E32),2,3),""))</f>
        <v/>
      </c>
      <c r="Q32" s="37">
        <f>IF(ISNUMBER(I32),I32-ROW()/10000,"")</f>
        <v/>
      </c>
    </row>
    <row r="33" ht="20" customHeight="1">
      <c r="A33" s="44" t="n">
        <v>19</v>
      </c>
      <c r="B33" s="26" t="n"/>
      <c r="C33" s="26" t="n"/>
      <c r="D33" s="45" t="n"/>
      <c r="E33" s="46" t="n"/>
      <c r="F33" s="31" t="n"/>
      <c r="G33" s="46" t="n"/>
      <c r="H33" s="47">
        <f>IF(ISNUMBER(I33),N33&amp;" × "&amp;O33&amp;" × "&amp;P33,"")</f>
        <v/>
      </c>
      <c r="I33" s="48">
        <f>IF(AND(B33&lt;&gt;"",ISNUMBER(N33),ISNUMBER(O33),ISNUMBER(P33)),N33*O33*P33,"")</f>
        <v/>
      </c>
      <c r="J33" s="17">
        <f>IF(B33="","",IF(ISNUMBER(I33),IF(I33&gt;=24,"Critique",IF(I33&gt;=12,"Élevé",IF(I33&gt;=6,"Modéré","Faible"))),"À compléter"))</f>
        <v/>
      </c>
      <c r="K33" s="32" t="n"/>
      <c r="L33" s="19" t="n"/>
      <c r="M33" s="40">
        <f>IF(B33="","",IF(L33="","À dater",IF($N$4-L33&gt;365,"À revoir","À jour")))</f>
        <v/>
      </c>
      <c r="N33" s="37">
        <f>IF(ISNUMBER(D33),IF(D33&gt;=0.3,4,IF(D33&gt;=0.15,3,IF(D33&gt;=0.05,2,1))),"")</f>
        <v/>
      </c>
      <c r="O33" s="37">
        <f>IF(ISNUMBER(E33),IF(E33&lt;=2,1,IF(E33&lt;=8,2,IF(E33&lt;=26,3,4))),"")</f>
        <v/>
      </c>
      <c r="P33" s="37">
        <f>IF(F33="Oui",1,IF(F33="Non",IF(N(G33)&gt;=7*N(E33),2,3),""))</f>
        <v/>
      </c>
      <c r="Q33" s="37">
        <f>IF(ISNUMBER(I33),I33-ROW()/10000,"")</f>
        <v/>
      </c>
    </row>
    <row r="34" ht="20" customHeight="1">
      <c r="A34" s="44" t="n">
        <v>20</v>
      </c>
      <c r="B34" s="26" t="n"/>
      <c r="C34" s="26" t="n"/>
      <c r="D34" s="45" t="n"/>
      <c r="E34" s="46" t="n"/>
      <c r="F34" s="31" t="n"/>
      <c r="G34" s="46" t="n"/>
      <c r="H34" s="47">
        <f>IF(ISNUMBER(I34),N34&amp;" × "&amp;O34&amp;" × "&amp;P34,"")</f>
        <v/>
      </c>
      <c r="I34" s="48">
        <f>IF(AND(B34&lt;&gt;"",ISNUMBER(N34),ISNUMBER(O34),ISNUMBER(P34)),N34*O34*P34,"")</f>
        <v/>
      </c>
      <c r="J34" s="17">
        <f>IF(B34="","",IF(ISNUMBER(I34),IF(I34&gt;=24,"Critique",IF(I34&gt;=12,"Élevé",IF(I34&gt;=6,"Modéré","Faible"))),"À compléter"))</f>
        <v/>
      </c>
      <c r="K34" s="32" t="n"/>
      <c r="L34" s="19" t="n"/>
      <c r="M34" s="40">
        <f>IF(B34="","",IF(L34="","À dater",IF($N$4-L34&gt;365,"À revoir","À jour")))</f>
        <v/>
      </c>
      <c r="N34" s="37">
        <f>IF(ISNUMBER(D34),IF(D34&gt;=0.3,4,IF(D34&gt;=0.15,3,IF(D34&gt;=0.05,2,1))),"")</f>
        <v/>
      </c>
      <c r="O34" s="37">
        <f>IF(ISNUMBER(E34),IF(E34&lt;=2,1,IF(E34&lt;=8,2,IF(E34&lt;=26,3,4))),"")</f>
        <v/>
      </c>
      <c r="P34" s="37">
        <f>IF(F34="Oui",1,IF(F34="Non",IF(N(G34)&gt;=7*N(E34),2,3),""))</f>
        <v/>
      </c>
      <c r="Q34" s="37">
        <f>IF(ISNUMBER(I34),I34-ROW()/10000,"")</f>
        <v/>
      </c>
    </row>
    <row r="36">
      <c r="A36" s="38" t="inlineStr">
        <is>
          <t>Comment le score est calculé</t>
        </is>
      </c>
      <c r="B36" s="4" t="n"/>
      <c r="C36" s="4" t="n"/>
      <c r="D36" s="4" t="n"/>
      <c r="E36" s="4" t="n"/>
      <c r="F36" s="4" t="n"/>
      <c r="G36" s="4" t="n"/>
      <c r="H36" s="4" t="n"/>
      <c r="I36" s="4" t="n"/>
      <c r="J36" s="4" t="n"/>
      <c r="K36" s="4" t="n"/>
      <c r="L36" s="4" t="n"/>
      <c r="M36" s="4" t="n"/>
    </row>
    <row r="37" ht="17.1" customHeight="1">
      <c r="B37" s="49" t="inlineStr">
        <is>
          <t>D, dépendance : 1 si la part de vos achats est inférieure à 5 %, 2 de 5 % à moins de 15 %, 3 de 15 % à moins de 30 %, 4 à partir de 30 %.</t>
        </is>
      </c>
    </row>
    <row r="38" ht="17.1" customHeight="1">
      <c r="B38" s="49" t="inlineStr">
        <is>
          <t>R, remplacement : 1 jusqu’à 2 semaines, 2 jusqu’à 8 semaines, 3 jusqu’à 26 semaines, 4 au-delà.</t>
        </is>
      </c>
    </row>
    <row r="39" ht="17.1" customHeight="1">
      <c r="B39" s="49" t="inlineStr">
        <is>
          <t>C, couverture : 1 si une alternative est identifiée ; 2 sans alternative, si le stock couvre le délai de remplacement ; 3 sinon.</t>
        </is>
      </c>
    </row>
    <row r="40" ht="17.1" customHeight="1">
      <c r="B40" s="49" t="inlineStr">
        <is>
          <t>Score = D × R × C, de 1 à 48. Critique à partir de 24, élevé à partir de 12, modéré à partir de 6, faible en dessous. Revue à refaire au-delà de 12 mois.</t>
        </is>
      </c>
    </row>
  </sheetData>
  <sheetProtection selectLockedCells="0" selectUnlockedCells="0" sheet="1" objects="0" insertRows="1" insertHyperlinks="1" autoFilter="1" scenarios="0" formatColumns="0" deleteColumns="1" insertColumns="1" pivotTables="1" deleteRows="1" formatCells="1" formatRows="0" sort="1"/>
  <mergeCells count="21">
    <mergeCell ref="A1:H1"/>
    <mergeCell ref="B38:M38"/>
    <mergeCell ref="A13:M13"/>
    <mergeCell ref="G9:J9"/>
    <mergeCell ref="B37:M37"/>
    <mergeCell ref="D4:F4"/>
    <mergeCell ref="B40:M40"/>
    <mergeCell ref="C9:D9"/>
    <mergeCell ref="G11:J11"/>
    <mergeCell ref="A36:M36"/>
    <mergeCell ref="G8:J8"/>
    <mergeCell ref="G7:J7"/>
    <mergeCell ref="C8:D8"/>
    <mergeCell ref="G10:J10"/>
    <mergeCell ref="A4:B4"/>
    <mergeCell ref="G6:J6"/>
    <mergeCell ref="C7:D7"/>
    <mergeCell ref="A6:F6"/>
    <mergeCell ref="L11:M11"/>
    <mergeCell ref="A2:M2"/>
    <mergeCell ref="B39:M39"/>
  </mergeCells>
  <conditionalFormatting sqref="F7">
    <cfRule type="expression" priority="1" dxfId="0" stopIfTrue="0">
      <formula>F7="Critique"</formula>
    </cfRule>
  </conditionalFormatting>
  <conditionalFormatting sqref="F8">
    <cfRule type="expression" priority="2" dxfId="0" stopIfTrue="0">
      <formula>F8="Critique"</formula>
    </cfRule>
  </conditionalFormatting>
  <conditionalFormatting sqref="F9">
    <cfRule type="expression" priority="3" dxfId="0" stopIfTrue="0">
      <formula>F9="Critique"</formula>
    </cfRule>
  </conditionalFormatting>
  <conditionalFormatting sqref="K7">
    <cfRule type="expression" priority="4" dxfId="0" stopIfTrue="0">
      <formula>$K$7&gt;0</formula>
    </cfRule>
  </conditionalFormatting>
  <conditionalFormatting sqref="K10">
    <cfRule type="expression" priority="5" dxfId="0" stopIfTrue="0">
      <formula>$K$10&gt;0</formula>
    </cfRule>
  </conditionalFormatting>
  <conditionalFormatting sqref="J15:J34">
    <cfRule type="expression" priority="6" dxfId="0" stopIfTrue="0">
      <formula>J15="Critique"</formula>
    </cfRule>
  </conditionalFormatting>
  <conditionalFormatting sqref="M15:M34">
    <cfRule type="expression" priority="7" dxfId="0" stopIfTrue="0">
      <formula>OR(M15="À revoir",M15="À dater")</formula>
    </cfRule>
  </conditionalFormatting>
  <conditionalFormatting sqref="I15:I34">
    <cfRule type="expression" priority="8" dxfId="0" stopIfTrue="0">
      <formula>AND(ISNUMBER(I15),I15&gt;=24)</formula>
    </cfRule>
  </conditionalFormatting>
  <dataValidations count="6">
    <dataValidation sqref="C4" showDropDown="0" showInputMessage="0" showErrorMessage="1" allowBlank="1" errorTitle="Date attendue" error="Saisissez une date (jj/mm/aaaa)." type="date" operator="greaterThanOrEqual">
      <formula1>36526</formula1>
    </dataValidation>
    <dataValidation sqref="D15:D34" showDropDown="0" showInputMessage="0" showErrorMessage="1" allowBlank="1" errorTitle="Pourcentage" error="Saisissez une part entre 0 % et 100 % (par exemple 25 %)." type="decimal" operator="between">
      <formula1>0</formula1>
      <formula2>1</formula2>
    </dataValidation>
    <dataValidation sqref="E15:E34" showDropDown="0" showInputMessage="0" showErrorMessage="1" allowBlank="1" errorTitle="Nombre de semaines" error="Saisissez un nombre entier de semaines, de 0 à 520." type="whole" operator="between">
      <formula1>0</formula1>
      <formula2>520</formula2>
    </dataValidation>
    <dataValidation sqref="F15:F34" showDropDown="0" showInputMessage="0" showErrorMessage="1" allowBlank="1" errorTitle="Oui ou Non" error="Choisissez Oui ou Non dans la liste." type="list">
      <formula1>"Oui,Non"</formula1>
    </dataValidation>
    <dataValidation sqref="G15:G34" showDropDown="0" showInputMessage="0" showErrorMessage="1" allowBlank="1" errorTitle="Nombre de jours" error="Saisissez un nombre entier de jours, de 0 à 3 650." type="whole" operator="between">
      <formula1>0</formula1>
      <formula2>3650</formula2>
    </dataValidation>
    <dataValidation sqref="L15:L34" showDropDown="0" showInputMessage="0" showErrorMessage="1" allowBlank="1" errorTitle="Date attendue" error="Saisissez une date (jj/mm/aaaa)." type="date" operator="greaterThanOrEqual">
      <formula1>36526</formula1>
    </dataValidation>
  </dataValidations>
  <printOptions horizontalCentered="1"/>
  <pageMargins left="0.4" right="0.4" top="0.5" bottom="0.6" header="0.5" footer="0.5"/>
  <pageSetup orientation="landscape" paperSize="9" fitToHeight="1" fitToWidth="1"/>
  <headerFooter>
    <oddHeader/>
    <oddFooter>&amp;L&amp;"Arial,Regular"&amp;8 &amp;K57534ETudor Hilcu, par THG Conseil&amp;C&amp;"Arial,Regular"&amp;8 &amp;K57534Ethgconseil.fr&amp;R&amp;"Arial,Regular"&amp;8 &amp;K57534E&amp;P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Signaux d’alerte</t>
        </is>
      </c>
    </row>
    <row r="2" ht="31.8" customHeight="1">
      <c r="A2" s="13" t="inlineStr">
        <is>
          <t>Ce qui doit vous faire lever la tête chez un fournisseur ou un gros client, et où le vérifier. Notez ce que vous constatez dans la veille, plus bas. Cellules blanches : à saisir. Cellules grises : calculées, elles se mettent à jour seules.</t>
        </is>
      </c>
    </row>
    <row r="3" ht="8" customHeight="1"/>
    <row r="4" ht="20" customHeight="1">
      <c r="A4" s="21" t="inlineStr">
        <is>
          <t>Les dix signaux et où les vérifier</t>
        </is>
      </c>
      <c r="B4" s="22" t="n"/>
      <c r="C4" s="22" t="n"/>
      <c r="D4" s="22" t="n"/>
      <c r="E4" s="22" t="n"/>
      <c r="F4" s="22" t="n"/>
      <c r="G4" s="22" t="n"/>
      <c r="H4" s="22" t="n"/>
      <c r="I4" s="22" t="n"/>
      <c r="J4" s="22" t="n"/>
      <c r="K4" s="22" t="n"/>
      <c r="L4" s="22" t="n"/>
      <c r="M4" s="22" t="n"/>
    </row>
    <row r="5" ht="20" customHeight="1">
      <c r="A5" s="23" t="inlineStr">
        <is>
          <t>N°</t>
        </is>
      </c>
      <c r="B5" s="23" t="inlineStr">
        <is>
          <t>Signal</t>
        </is>
      </c>
      <c r="C5" s="24" t="n"/>
      <c r="D5" s="23" t="inlineStr">
        <is>
          <t>Chez qui</t>
        </is>
      </c>
      <c r="E5" s="24" t="n"/>
      <c r="F5" s="23" t="inlineStr">
        <is>
          <t>Gravité</t>
        </is>
      </c>
      <c r="G5" s="23" t="inlineStr">
        <is>
          <t>Où le vérifier</t>
        </is>
      </c>
      <c r="H5" s="24" t="n"/>
      <c r="I5" s="24" t="n"/>
      <c r="J5" s="24" t="n"/>
      <c r="K5" s="23" t="inlineStr">
        <is>
          <t>Premier geste</t>
        </is>
      </c>
      <c r="L5" s="24" t="n"/>
      <c r="M5" s="24" t="n"/>
    </row>
    <row r="6" ht="29.1" customHeight="1">
      <c r="A6" s="50" t="n">
        <v>1</v>
      </c>
      <c r="B6" s="51" t="inlineStr">
        <is>
          <t>Retards de livraison qui se répètent</t>
        </is>
      </c>
      <c r="C6" s="52" t="n"/>
      <c r="D6" s="53" t="inlineStr">
        <is>
          <t>Fournisseur</t>
        </is>
      </c>
      <c r="E6" s="52" t="n"/>
      <c r="F6" s="53" t="inlineStr">
        <is>
          <t>À surveiller</t>
        </is>
      </c>
      <c r="G6" s="54" t="inlineStr">
        <is>
          <t>Vos bons de réception et le taux de livraison à l’heure, chaque mois.</t>
        </is>
      </c>
      <c r="H6" s="52" t="n"/>
      <c r="I6" s="52" t="n"/>
      <c r="J6" s="52" t="n"/>
      <c r="K6" s="54" t="inlineStr">
        <is>
          <t>Demander la cause par écrit et vérifier votre stock de sécurité.</t>
        </is>
      </c>
      <c r="L6" s="52" t="n"/>
      <c r="M6" s="52" t="n"/>
      <c r="N6" s="37" t="n">
        <v>1</v>
      </c>
    </row>
    <row r="7" ht="31.8" customHeight="1">
      <c r="A7" s="50" t="n">
        <v>2</v>
      </c>
      <c r="B7" s="51" t="inlineStr">
        <is>
          <t>Qualité qui baisse, ruptures, minimums de commande imposés</t>
        </is>
      </c>
      <c r="C7" s="52" t="n"/>
      <c r="D7" s="53" t="inlineStr">
        <is>
          <t>Fournisseur</t>
        </is>
      </c>
      <c r="E7" s="52" t="n"/>
      <c r="F7" s="53" t="inlineStr">
        <is>
          <t>À surveiller</t>
        </is>
      </c>
      <c r="G7" s="54" t="inlineStr">
        <is>
          <t>Contrôles à réception, réclamations, nouvelles conditions de vente.</t>
        </is>
      </c>
      <c r="H7" s="52" t="n"/>
      <c r="I7" s="52" t="n"/>
      <c r="J7" s="52" t="n"/>
      <c r="K7" s="54" t="inlineStr">
        <is>
          <t>Revoir la ligne du fournisseur dans l’onglet « Fournisseurs critiques » et préparer l’alternative.</t>
        </is>
      </c>
      <c r="L7" s="52" t="n"/>
      <c r="M7" s="52" t="n"/>
      <c r="N7" s="37" t="n">
        <v>1</v>
      </c>
    </row>
    <row r="8" ht="41.2" customHeight="1">
      <c r="A8" s="50" t="n">
        <v>3</v>
      </c>
      <c r="B8" s="51" t="inlineStr">
        <is>
          <t>Demande de paiement d’avance ou d’acompte inhabituel</t>
        </is>
      </c>
      <c r="C8" s="52" t="n"/>
      <c r="D8" s="53" t="inlineStr">
        <is>
          <t>Fournisseur</t>
        </is>
      </c>
      <c r="E8" s="52" t="n"/>
      <c r="F8" s="55" t="inlineStr">
        <is>
          <t>Sérieux</t>
        </is>
      </c>
      <c r="G8" s="54" t="inlineStr">
        <is>
          <t>Ses relances, ses nouvelles conditions, son service comptable.</t>
        </is>
      </c>
      <c r="H8" s="52" t="n"/>
      <c r="I8" s="52" t="n"/>
      <c r="J8" s="52" t="n"/>
      <c r="K8" s="54" t="inlineStr">
        <is>
          <t>Demander pourquoi, par écrit. Avant de payer d’avance un montant important, voyez votre expert-comptable ; activez le plan B.</t>
        </is>
      </c>
      <c r="L8" s="52" t="n"/>
      <c r="M8" s="52" t="n"/>
      <c r="N8" s="37" t="n">
        <v>2</v>
      </c>
    </row>
    <row r="9" ht="65.3" customHeight="1">
      <c r="A9" s="50" t="n">
        <v>4</v>
      </c>
      <c r="B9" s="51" t="inlineStr">
        <is>
          <t>Délais de paiement qui s’allongent</t>
        </is>
      </c>
      <c r="C9" s="52" t="n"/>
      <c r="D9" s="53" t="inlineStr">
        <is>
          <t>Client</t>
        </is>
      </c>
      <c r="E9" s="52" t="n"/>
      <c r="F9" s="55" t="inlineStr">
        <is>
          <t>Sérieux</t>
        </is>
      </c>
      <c r="G9" s="54" t="inlineStr">
        <is>
          <t>Votre balance âgée clients, chaque semaine. En France, le délai convenu ne peut dépasser 60 jours après la date d’émission de la facture, ou 45 jours fin de mois si le contrat le prévoit (article L441-10 du Code de commerce).</t>
        </is>
      </c>
      <c r="H9" s="52" t="n"/>
      <c r="I9" s="52" t="n"/>
      <c r="J9" s="52" t="n"/>
      <c r="K9" s="54" t="inlineStr">
        <is>
          <t>Relancer par écrit, réduire l’encours accordé, en parler à votre expert-comptable.</t>
        </is>
      </c>
      <c r="L9" s="52" t="n"/>
      <c r="M9" s="52" t="n"/>
      <c r="N9" s="37" t="n">
        <v>2</v>
      </c>
    </row>
    <row r="10" ht="41.2" customHeight="1">
      <c r="A10" s="50" t="n">
        <v>5</v>
      </c>
      <c r="B10" s="51" t="inlineStr">
        <is>
          <t>Demande d’étalement ou paiement rejeté</t>
        </is>
      </c>
      <c r="C10" s="52" t="n"/>
      <c r="D10" s="53" t="inlineStr">
        <is>
          <t>Client</t>
        </is>
      </c>
      <c r="E10" s="52" t="n"/>
      <c r="F10" s="55" t="inlineStr">
        <is>
          <t>Sérieux</t>
        </is>
      </c>
      <c r="G10" s="54" t="inlineStr">
        <is>
          <t>Ses courriers, vos relevés bancaires (prélèvements ou virements rejetés).</t>
        </is>
      </c>
      <c r="H10" s="52" t="n"/>
      <c r="I10" s="52" t="n"/>
      <c r="J10" s="52" t="n"/>
      <c r="K10" s="54" t="inlineStr">
        <is>
          <t>N’accorder un délai que par écrit, avec un échéancier ; limiter les nouvelles livraisons, avec votre avocat et votre expert-comptable.</t>
        </is>
      </c>
      <c r="L10" s="52" t="n"/>
      <c r="M10" s="52" t="n"/>
      <c r="N10" s="37" t="n">
        <v>2</v>
      </c>
    </row>
    <row r="11" ht="29.1" customHeight="1">
      <c r="A11" s="50" t="n">
        <v>6</v>
      </c>
      <c r="B11" s="51" t="inlineStr">
        <is>
          <t>Départ du dirigeant ou d’interlocuteurs clés</t>
        </is>
      </c>
      <c r="C11" s="52" t="n"/>
      <c r="D11" s="53" t="inlineStr">
        <is>
          <t>Les deux</t>
        </is>
      </c>
      <c r="E11" s="52" t="n"/>
      <c r="F11" s="53" t="inlineStr">
        <is>
          <t>À surveiller</t>
        </is>
      </c>
      <c r="G11" s="54" t="inlineStr">
        <is>
          <t>Annonces de l’entreprise, presse économique, réseaux professionnels.</t>
        </is>
      </c>
      <c r="H11" s="52" t="n"/>
      <c r="I11" s="52" t="n"/>
      <c r="J11" s="52" t="n"/>
      <c r="K11" s="54" t="inlineStr">
        <is>
          <t>Prendre contact avec le nouveau responsable et revoir ce que vous avez en jeu avec lui.</t>
        </is>
      </c>
      <c r="L11" s="52" t="n"/>
      <c r="M11" s="52" t="n"/>
      <c r="N11" s="37" t="n">
        <v>1</v>
      </c>
    </row>
    <row r="12" ht="31.8" customHeight="1">
      <c r="A12" s="50" t="n">
        <v>7</v>
      </c>
      <c r="B12" s="51" t="inlineStr">
        <is>
          <t>Avertissement sur résultats ou comptes publiés en retard</t>
        </is>
      </c>
      <c r="C12" s="52" t="n"/>
      <c r="D12" s="53" t="inlineStr">
        <is>
          <t>Les deux</t>
        </is>
      </c>
      <c r="E12" s="52" t="n"/>
      <c r="F12" s="55" t="inlineStr">
        <is>
          <t>Sérieux</t>
        </is>
      </c>
      <c r="G12" s="54" t="inlineStr">
        <is>
          <t>Communiqués des sociétés cotées ; comptes annuels déposés au greffe.</t>
        </is>
      </c>
      <c r="H12" s="52" t="n"/>
      <c r="I12" s="52" t="n"/>
      <c r="J12" s="52" t="n"/>
      <c r="K12" s="54" t="inlineStr">
        <is>
          <t>Réduire votre encours, ou votre dépendance, et revoir le plan B.</t>
        </is>
      </c>
      <c r="L12" s="52" t="n"/>
      <c r="M12" s="52" t="n"/>
      <c r="N12" s="37" t="n">
        <v>2</v>
      </c>
    </row>
    <row r="13" ht="31.8" customHeight="1">
      <c r="A13" s="50" t="n">
        <v>8</v>
      </c>
      <c r="B13" s="51" t="inlineStr">
        <is>
          <t>Dividende maintenu ou en hausse quand la trésorerie baisse</t>
        </is>
      </c>
      <c r="C13" s="52" t="n"/>
      <c r="D13" s="53" t="inlineStr">
        <is>
          <t>Les deux</t>
        </is>
      </c>
      <c r="E13" s="52" t="n"/>
      <c r="F13" s="55" t="inlineStr">
        <is>
          <t>Sérieux</t>
        </is>
      </c>
      <c r="G13" s="54" t="inlineStr">
        <is>
          <t>Rapport annuel : comparez le dividende au cash généré par l’activité.</t>
        </is>
      </c>
      <c r="H13" s="52" t="n"/>
      <c r="I13" s="52" t="n"/>
      <c r="J13" s="52" t="n"/>
      <c r="K13" s="54" t="inlineStr">
        <is>
          <t>Si l’écart dure deux exercices, réduire l’encours et préparer l’alternative.</t>
        </is>
      </c>
      <c r="L13" s="52" t="n"/>
      <c r="M13" s="52" t="n"/>
      <c r="N13" s="37" t="n">
        <v>2</v>
      </c>
    </row>
    <row r="14" ht="31.8" customHeight="1">
      <c r="A14" s="50" t="n">
        <v>9</v>
      </c>
      <c r="B14" s="51" t="inlineStr">
        <is>
          <t>Ses fournisseurs ou sous-traitants se plaignent d’être payés en retard</t>
        </is>
      </c>
      <c r="C14" s="52" t="n"/>
      <c r="D14" s="53" t="inlineStr">
        <is>
          <t>Les deux</t>
        </is>
      </c>
      <c r="E14" s="52" t="n"/>
      <c r="F14" s="55" t="inlineStr">
        <is>
          <t>Sérieux</t>
        </is>
      </c>
      <c r="G14" s="54" t="inlineStr">
        <is>
          <t>Échanges sur le terrain, presse spécialisée, organisations professionnelles.</t>
        </is>
      </c>
      <c r="H14" s="52" t="n"/>
      <c r="I14" s="52" t="n"/>
      <c r="J14" s="52" t="n"/>
      <c r="K14" s="54" t="inlineStr">
        <is>
          <t>Vérifier vos propres encours et délais avec lui ; préparer l’alternative.</t>
        </is>
      </c>
      <c r="L14" s="52" t="n"/>
      <c r="M14" s="52" t="n"/>
      <c r="N14" s="37" t="n">
        <v>2</v>
      </c>
    </row>
    <row r="15" ht="65.3" customHeight="1">
      <c r="A15" s="56" t="n">
        <v>10</v>
      </c>
      <c r="B15" s="51" t="inlineStr">
        <is>
          <t>Procédure collective publiée au BODACC</t>
        </is>
      </c>
      <c r="C15" s="52" t="n"/>
      <c r="D15" s="53" t="inlineStr">
        <is>
          <t>Les deux</t>
        </is>
      </c>
      <c r="E15" s="52" t="n"/>
      <c r="F15" s="57" t="inlineStr">
        <is>
          <t>Grave</t>
        </is>
      </c>
      <c r="G15" s="54" t="inlineStr">
        <is>
          <t>bodacc.fr, recherche par nom ou par numéro SIREN : sauvegarde, redressement ou liquidation judiciaire.</t>
        </is>
      </c>
      <c r="H15" s="52" t="n"/>
      <c r="I15" s="52" t="n"/>
      <c r="J15" s="52" t="n"/>
      <c r="K15" s="54" t="inlineStr">
        <is>
          <t>Déclarer votre créance au mandataire judiciaire dans les deux mois qui suivent la publication au BODACC (article R622-24 du Code de commerce), avec votre avocat et votre expert-comptable. Fournisseur : activer le plan B.</t>
        </is>
      </c>
      <c r="L15" s="52" t="n"/>
      <c r="M15" s="52" t="n"/>
      <c r="N15" s="37" t="n">
        <v>3</v>
      </c>
    </row>
    <row r="17" ht="20" customHeight="1">
      <c r="A17" s="58" t="inlineStr">
        <is>
          <t>La leçon Carillion</t>
        </is>
      </c>
      <c r="B17" s="35" t="n"/>
      <c r="C17" s="35" t="n"/>
      <c r="D17" s="35" t="n"/>
      <c r="E17" s="35" t="n"/>
      <c r="F17" s="35" t="n"/>
      <c r="G17" s="35" t="n"/>
      <c r="H17" s="35" t="n"/>
      <c r="I17" s="35" t="n"/>
      <c r="J17" s="35" t="n"/>
      <c r="K17" s="35" t="n"/>
      <c r="L17" s="35" t="n"/>
      <c r="M17" s="35" t="n"/>
    </row>
    <row r="18" ht="45.2" customHeight="1">
      <c r="A18" s="59" t="inlineStr">
        <is>
          <t>Le groupe britannique de BTP Carillion a été placé en liquidation judiciaire le 15 janvier 2018. Il devait alors environ 2 milliards de livres à ses 30 000 fournisseurs, sous-traitants et autres créanciers à court terme ; la plupart risquaient de ne récupérer que peu ou rien. Deux signaux de cette liste étaient visibles avant : de janvier 2012 à juin 2017, 333 millions de livres de dividendes de plus que le cash généré par l’activité ; en juillet 2017, un avertissement de 845 millions de livres sur les résultats.</t>
        </is>
      </c>
      <c r="B18" s="60" t="n"/>
      <c r="C18" s="60" t="n"/>
      <c r="D18" s="60" t="n"/>
      <c r="E18" s="60" t="n"/>
      <c r="F18" s="60" t="n"/>
      <c r="G18" s="60" t="n"/>
      <c r="H18" s="60" t="n"/>
      <c r="I18" s="60" t="n"/>
      <c r="J18" s="60" t="n"/>
      <c r="K18" s="60" t="n"/>
      <c r="L18" s="60" t="n"/>
      <c r="M18" s="60" t="n"/>
    </row>
    <row r="19" ht="18" customHeight="1">
      <c r="A19" s="61" t="inlineStr">
        <is>
          <t>Source : House of Commons Library, « The collapse of Carillion », briefing CBP-8206 (consulté le 7 octobre 2026). Ouvrir la source</t>
        </is>
      </c>
      <c r="B19" s="60" t="n"/>
      <c r="C19" s="60" t="n"/>
      <c r="D19" s="60" t="n"/>
      <c r="E19" s="60" t="n"/>
      <c r="F19" s="60" t="n"/>
      <c r="G19" s="60" t="n"/>
      <c r="H19" s="60" t="n"/>
      <c r="I19" s="60" t="n"/>
      <c r="J19" s="60" t="n"/>
      <c r="K19" s="60" t="n"/>
      <c r="L19" s="60" t="n"/>
      <c r="M19" s="60" t="n"/>
    </row>
    <row r="21" ht="20" customHeight="1">
      <c r="A21" s="21" t="inlineStr">
        <is>
          <t>Votre veille : ce que vous constatez</t>
        </is>
      </c>
      <c r="B21" s="22" t="n"/>
      <c r="C21" s="22" t="n"/>
      <c r="D21" s="22" t="n"/>
      <c r="E21" s="22" t="n"/>
      <c r="F21" s="22" t="n"/>
      <c r="G21" s="22" t="n"/>
      <c r="H21" s="22" t="n"/>
      <c r="I21" s="22" t="n"/>
      <c r="J21" s="22" t="n"/>
      <c r="K21" s="22" t="n"/>
      <c r="L21" s="22" t="n"/>
      <c r="M21" s="22" t="n"/>
    </row>
    <row r="22">
      <c r="A22" s="36" t="inlineStr">
        <is>
          <t>Situation au</t>
        </is>
      </c>
      <c r="C22" s="19" t="n"/>
      <c r="D22" s="27" t="inlineStr">
        <is>
          <t>Vide : aujourd’hui.</t>
        </is>
      </c>
      <c r="N22" s="37">
        <f>IF(C22="",TODAY(),C22)</f>
        <v/>
      </c>
    </row>
    <row r="23">
      <c r="H23" s="16" t="inlineStr">
        <is>
          <t>Signaux notés</t>
        </is>
      </c>
      <c r="K23" s="39">
        <f>COUNTA($C$27:$C$41)</f>
        <v/>
      </c>
    </row>
    <row r="24">
      <c r="H24" s="16" t="inlineStr">
        <is>
          <t>dont graves</t>
        </is>
      </c>
      <c r="K24" s="39">
        <f>COUNTIF($N$27:$N$41,3)</f>
        <v/>
      </c>
    </row>
    <row r="25">
      <c r="H25" s="16" t="inlineStr">
        <is>
          <t>notés ces 90 derniers jours</t>
        </is>
      </c>
      <c r="K25" s="39">
        <f>COUNTIF($M$27:$M$41,"&lt;=90")</f>
        <v/>
      </c>
    </row>
    <row r="26" ht="30" customHeight="1">
      <c r="A26" s="23" t="inlineStr">
        <is>
          <t>N°</t>
        </is>
      </c>
      <c r="B26" s="23" t="inlineStr">
        <is>
          <t>Entreprise surveillée</t>
        </is>
      </c>
      <c r="C26" s="23" t="inlineStr">
        <is>
          <t>Signal constaté (liste)</t>
        </is>
      </c>
      <c r="D26" s="24" t="n"/>
      <c r="E26" s="24" t="n"/>
      <c r="F26" s="23" t="inlineStr">
        <is>
          <t>Fournisseur ou client</t>
        </is>
      </c>
      <c r="G26" s="23" t="inlineStr">
        <is>
          <t>Constaté le</t>
        </is>
      </c>
      <c r="H26" s="23" t="inlineStr">
        <is>
          <t>Gravité</t>
        </is>
      </c>
      <c r="I26" s="23" t="inlineStr">
        <is>
          <t>Source et suite donnée</t>
        </is>
      </c>
      <c r="J26" s="24" t="n"/>
      <c r="K26" s="24" t="n"/>
      <c r="L26" s="23" t="inlineStr">
        <is>
          <t>Qui suit</t>
        </is>
      </c>
      <c r="M26" s="23" t="inlineStr">
        <is>
          <t>Il y a (jours)</t>
        </is>
      </c>
    </row>
    <row r="27" ht="22" customHeight="1">
      <c r="A27" s="44" t="n">
        <v>1</v>
      </c>
      <c r="B27" s="26" t="n"/>
      <c r="C27" s="26" t="n"/>
      <c r="D27" s="26" t="n"/>
      <c r="E27" s="26" t="n"/>
      <c r="F27" s="15" t="n"/>
      <c r="G27" s="19" t="n"/>
      <c r="H27" s="17">
        <f>IF(N27="","",IF(N27=3,"Grave",IF(N27=2,"Sérieux","À surveiller")))</f>
        <v/>
      </c>
      <c r="I27" s="32" t="n"/>
      <c r="J27" s="32" t="n"/>
      <c r="K27" s="32" t="n"/>
      <c r="L27" s="32" t="n"/>
      <c r="M27" s="41">
        <f>IF(ISNUMBER(G27),INT($N$22)-G27,"")</f>
        <v/>
      </c>
      <c r="N27" s="37">
        <f>IF(C27="","",IFERROR(INDEX($N$6:$N$15,MATCH(C27,$B$6:$B$15,0)),""))</f>
        <v/>
      </c>
    </row>
    <row r="28" ht="22" customHeight="1">
      <c r="A28" s="44" t="n">
        <v>2</v>
      </c>
      <c r="B28" s="26" t="n"/>
      <c r="C28" s="26" t="n"/>
      <c r="D28" s="26" t="n"/>
      <c r="E28" s="26" t="n"/>
      <c r="F28" s="15" t="n"/>
      <c r="G28" s="19" t="n"/>
      <c r="H28" s="17">
        <f>IF(N28="","",IF(N28=3,"Grave",IF(N28=2,"Sérieux","À surveiller")))</f>
        <v/>
      </c>
      <c r="I28" s="32" t="n"/>
      <c r="J28" s="32" t="n"/>
      <c r="K28" s="32" t="n"/>
      <c r="L28" s="32" t="n"/>
      <c r="M28" s="41">
        <f>IF(ISNUMBER(G28),INT($N$22)-G28,"")</f>
        <v/>
      </c>
      <c r="N28" s="37">
        <f>IF(C28="","",IFERROR(INDEX($N$6:$N$15,MATCH(C28,$B$6:$B$15,0)),""))</f>
        <v/>
      </c>
    </row>
    <row r="29" ht="22" customHeight="1">
      <c r="A29" s="44" t="n">
        <v>3</v>
      </c>
      <c r="B29" s="26" t="n"/>
      <c r="C29" s="26" t="n"/>
      <c r="D29" s="26" t="n"/>
      <c r="E29" s="26" t="n"/>
      <c r="F29" s="15" t="n"/>
      <c r="G29" s="19" t="n"/>
      <c r="H29" s="17">
        <f>IF(N29="","",IF(N29=3,"Grave",IF(N29=2,"Sérieux","À surveiller")))</f>
        <v/>
      </c>
      <c r="I29" s="32" t="n"/>
      <c r="J29" s="32" t="n"/>
      <c r="K29" s="32" t="n"/>
      <c r="L29" s="32" t="n"/>
      <c r="M29" s="41">
        <f>IF(ISNUMBER(G29),INT($N$22)-G29,"")</f>
        <v/>
      </c>
      <c r="N29" s="37">
        <f>IF(C29="","",IFERROR(INDEX($N$6:$N$15,MATCH(C29,$B$6:$B$15,0)),""))</f>
        <v/>
      </c>
    </row>
    <row r="30" ht="22" customHeight="1">
      <c r="A30" s="44" t="n">
        <v>4</v>
      </c>
      <c r="B30" s="26" t="n"/>
      <c r="C30" s="26" t="n"/>
      <c r="D30" s="26" t="n"/>
      <c r="E30" s="26" t="n"/>
      <c r="F30" s="15" t="n"/>
      <c r="G30" s="19" t="n"/>
      <c r="H30" s="17">
        <f>IF(N30="","",IF(N30=3,"Grave",IF(N30=2,"Sérieux","À surveiller")))</f>
        <v/>
      </c>
      <c r="I30" s="32" t="n"/>
      <c r="J30" s="32" t="n"/>
      <c r="K30" s="32" t="n"/>
      <c r="L30" s="32" t="n"/>
      <c r="M30" s="41">
        <f>IF(ISNUMBER(G30),INT($N$22)-G30,"")</f>
        <v/>
      </c>
      <c r="N30" s="37">
        <f>IF(C30="","",IFERROR(INDEX($N$6:$N$15,MATCH(C30,$B$6:$B$15,0)),""))</f>
        <v/>
      </c>
    </row>
    <row r="31" ht="22" customHeight="1">
      <c r="A31" s="44" t="n">
        <v>5</v>
      </c>
      <c r="B31" s="26" t="n"/>
      <c r="C31" s="26" t="n"/>
      <c r="D31" s="26" t="n"/>
      <c r="E31" s="26" t="n"/>
      <c r="F31" s="15" t="n"/>
      <c r="G31" s="19" t="n"/>
      <c r="H31" s="17">
        <f>IF(N31="","",IF(N31=3,"Grave",IF(N31=2,"Sérieux","À surveiller")))</f>
        <v/>
      </c>
      <c r="I31" s="32" t="n"/>
      <c r="J31" s="32" t="n"/>
      <c r="K31" s="32" t="n"/>
      <c r="L31" s="32" t="n"/>
      <c r="M31" s="41">
        <f>IF(ISNUMBER(G31),INT($N$22)-G31,"")</f>
        <v/>
      </c>
      <c r="N31" s="37">
        <f>IF(C31="","",IFERROR(INDEX($N$6:$N$15,MATCH(C31,$B$6:$B$15,0)),""))</f>
        <v/>
      </c>
    </row>
    <row r="32" ht="22" customHeight="1">
      <c r="A32" s="44" t="n">
        <v>6</v>
      </c>
      <c r="B32" s="26" t="n"/>
      <c r="C32" s="26" t="n"/>
      <c r="D32" s="26" t="n"/>
      <c r="E32" s="26" t="n"/>
      <c r="F32" s="15" t="n"/>
      <c r="G32" s="19" t="n"/>
      <c r="H32" s="17">
        <f>IF(N32="","",IF(N32=3,"Grave",IF(N32=2,"Sérieux","À surveiller")))</f>
        <v/>
      </c>
      <c r="I32" s="32" t="n"/>
      <c r="J32" s="32" t="n"/>
      <c r="K32" s="32" t="n"/>
      <c r="L32" s="32" t="n"/>
      <c r="M32" s="41">
        <f>IF(ISNUMBER(G32),INT($N$22)-G32,"")</f>
        <v/>
      </c>
      <c r="N32" s="37">
        <f>IF(C32="","",IFERROR(INDEX($N$6:$N$15,MATCH(C32,$B$6:$B$15,0)),""))</f>
        <v/>
      </c>
    </row>
    <row r="33" ht="22" customHeight="1">
      <c r="A33" s="44" t="n">
        <v>7</v>
      </c>
      <c r="B33" s="26" t="n"/>
      <c r="C33" s="26" t="n"/>
      <c r="D33" s="26" t="n"/>
      <c r="E33" s="26" t="n"/>
      <c r="F33" s="15" t="n"/>
      <c r="G33" s="19" t="n"/>
      <c r="H33" s="17">
        <f>IF(N33="","",IF(N33=3,"Grave",IF(N33=2,"Sérieux","À surveiller")))</f>
        <v/>
      </c>
      <c r="I33" s="32" t="n"/>
      <c r="J33" s="32" t="n"/>
      <c r="K33" s="32" t="n"/>
      <c r="L33" s="32" t="n"/>
      <c r="M33" s="41">
        <f>IF(ISNUMBER(G33),INT($N$22)-G33,"")</f>
        <v/>
      </c>
      <c r="N33" s="37">
        <f>IF(C33="","",IFERROR(INDEX($N$6:$N$15,MATCH(C33,$B$6:$B$15,0)),""))</f>
        <v/>
      </c>
    </row>
    <row r="34" ht="22" customHeight="1">
      <c r="A34" s="44" t="n">
        <v>8</v>
      </c>
      <c r="B34" s="26" t="n"/>
      <c r="C34" s="26" t="n"/>
      <c r="D34" s="26" t="n"/>
      <c r="E34" s="26" t="n"/>
      <c r="F34" s="15" t="n"/>
      <c r="G34" s="19" t="n"/>
      <c r="H34" s="17">
        <f>IF(N34="","",IF(N34=3,"Grave",IF(N34=2,"Sérieux","À surveiller")))</f>
        <v/>
      </c>
      <c r="I34" s="32" t="n"/>
      <c r="J34" s="32" t="n"/>
      <c r="K34" s="32" t="n"/>
      <c r="L34" s="32" t="n"/>
      <c r="M34" s="41">
        <f>IF(ISNUMBER(G34),INT($N$22)-G34,"")</f>
        <v/>
      </c>
      <c r="N34" s="37">
        <f>IF(C34="","",IFERROR(INDEX($N$6:$N$15,MATCH(C34,$B$6:$B$15,0)),""))</f>
        <v/>
      </c>
    </row>
    <row r="35" ht="22" customHeight="1">
      <c r="A35" s="44" t="n">
        <v>9</v>
      </c>
      <c r="B35" s="26" t="n"/>
      <c r="C35" s="26" t="n"/>
      <c r="D35" s="26" t="n"/>
      <c r="E35" s="26" t="n"/>
      <c r="F35" s="15" t="n"/>
      <c r="G35" s="19" t="n"/>
      <c r="H35" s="17">
        <f>IF(N35="","",IF(N35=3,"Grave",IF(N35=2,"Sérieux","À surveiller")))</f>
        <v/>
      </c>
      <c r="I35" s="32" t="n"/>
      <c r="J35" s="32" t="n"/>
      <c r="K35" s="32" t="n"/>
      <c r="L35" s="32" t="n"/>
      <c r="M35" s="41">
        <f>IF(ISNUMBER(G35),INT($N$22)-G35,"")</f>
        <v/>
      </c>
      <c r="N35" s="37">
        <f>IF(C35="","",IFERROR(INDEX($N$6:$N$15,MATCH(C35,$B$6:$B$15,0)),""))</f>
        <v/>
      </c>
    </row>
    <row r="36" ht="22" customHeight="1">
      <c r="A36" s="44" t="n">
        <v>10</v>
      </c>
      <c r="B36" s="26" t="n"/>
      <c r="C36" s="26" t="n"/>
      <c r="D36" s="26" t="n"/>
      <c r="E36" s="26" t="n"/>
      <c r="F36" s="15" t="n"/>
      <c r="G36" s="19" t="n"/>
      <c r="H36" s="17">
        <f>IF(N36="","",IF(N36=3,"Grave",IF(N36=2,"Sérieux","À surveiller")))</f>
        <v/>
      </c>
      <c r="I36" s="32" t="n"/>
      <c r="J36" s="32" t="n"/>
      <c r="K36" s="32" t="n"/>
      <c r="L36" s="32" t="n"/>
      <c r="M36" s="41">
        <f>IF(ISNUMBER(G36),INT($N$22)-G36,"")</f>
        <v/>
      </c>
      <c r="N36" s="37">
        <f>IF(C36="","",IFERROR(INDEX($N$6:$N$15,MATCH(C36,$B$6:$B$15,0)),""))</f>
        <v/>
      </c>
    </row>
    <row r="37" ht="22" customHeight="1">
      <c r="A37" s="44" t="n">
        <v>11</v>
      </c>
      <c r="B37" s="26" t="n"/>
      <c r="C37" s="26" t="n"/>
      <c r="D37" s="26" t="n"/>
      <c r="E37" s="26" t="n"/>
      <c r="F37" s="15" t="n"/>
      <c r="G37" s="19" t="n"/>
      <c r="H37" s="17">
        <f>IF(N37="","",IF(N37=3,"Grave",IF(N37=2,"Sérieux","À surveiller")))</f>
        <v/>
      </c>
      <c r="I37" s="32" t="n"/>
      <c r="J37" s="32" t="n"/>
      <c r="K37" s="32" t="n"/>
      <c r="L37" s="32" t="n"/>
      <c r="M37" s="41">
        <f>IF(ISNUMBER(G37),INT($N$22)-G37,"")</f>
        <v/>
      </c>
      <c r="N37" s="37">
        <f>IF(C37="","",IFERROR(INDEX($N$6:$N$15,MATCH(C37,$B$6:$B$15,0)),""))</f>
        <v/>
      </c>
    </row>
    <row r="38" ht="22" customHeight="1">
      <c r="A38" s="44" t="n">
        <v>12</v>
      </c>
      <c r="B38" s="26" t="n"/>
      <c r="C38" s="26" t="n"/>
      <c r="D38" s="26" t="n"/>
      <c r="E38" s="26" t="n"/>
      <c r="F38" s="15" t="n"/>
      <c r="G38" s="19" t="n"/>
      <c r="H38" s="17">
        <f>IF(N38="","",IF(N38=3,"Grave",IF(N38=2,"Sérieux","À surveiller")))</f>
        <v/>
      </c>
      <c r="I38" s="32" t="n"/>
      <c r="J38" s="32" t="n"/>
      <c r="K38" s="32" t="n"/>
      <c r="L38" s="32" t="n"/>
      <c r="M38" s="41">
        <f>IF(ISNUMBER(G38),INT($N$22)-G38,"")</f>
        <v/>
      </c>
      <c r="N38" s="37">
        <f>IF(C38="","",IFERROR(INDEX($N$6:$N$15,MATCH(C38,$B$6:$B$15,0)),""))</f>
        <v/>
      </c>
    </row>
    <row r="39" ht="22" customHeight="1">
      <c r="A39" s="44" t="n">
        <v>13</v>
      </c>
      <c r="B39" s="26" t="n"/>
      <c r="C39" s="26" t="n"/>
      <c r="D39" s="26" t="n"/>
      <c r="E39" s="26" t="n"/>
      <c r="F39" s="15" t="n"/>
      <c r="G39" s="19" t="n"/>
      <c r="H39" s="17">
        <f>IF(N39="","",IF(N39=3,"Grave",IF(N39=2,"Sérieux","À surveiller")))</f>
        <v/>
      </c>
      <c r="I39" s="32" t="n"/>
      <c r="J39" s="32" t="n"/>
      <c r="K39" s="32" t="n"/>
      <c r="L39" s="32" t="n"/>
      <c r="M39" s="41">
        <f>IF(ISNUMBER(G39),INT($N$22)-G39,"")</f>
        <v/>
      </c>
      <c r="N39" s="37">
        <f>IF(C39="","",IFERROR(INDEX($N$6:$N$15,MATCH(C39,$B$6:$B$15,0)),""))</f>
        <v/>
      </c>
    </row>
    <row r="40" ht="22" customHeight="1">
      <c r="A40" s="44" t="n">
        <v>14</v>
      </c>
      <c r="B40" s="26" t="n"/>
      <c r="C40" s="26" t="n"/>
      <c r="D40" s="26" t="n"/>
      <c r="E40" s="26" t="n"/>
      <c r="F40" s="15" t="n"/>
      <c r="G40" s="19" t="n"/>
      <c r="H40" s="17">
        <f>IF(N40="","",IF(N40=3,"Grave",IF(N40=2,"Sérieux","À surveiller")))</f>
        <v/>
      </c>
      <c r="I40" s="32" t="n"/>
      <c r="J40" s="32" t="n"/>
      <c r="K40" s="32" t="n"/>
      <c r="L40" s="32" t="n"/>
      <c r="M40" s="41">
        <f>IF(ISNUMBER(G40),INT($N$22)-G40,"")</f>
        <v/>
      </c>
      <c r="N40" s="37">
        <f>IF(C40="","",IFERROR(INDEX($N$6:$N$15,MATCH(C40,$B$6:$B$15,0)),""))</f>
        <v/>
      </c>
    </row>
    <row r="41" ht="22" customHeight="1">
      <c r="A41" s="44" t="n">
        <v>15</v>
      </c>
      <c r="B41" s="26" t="n"/>
      <c r="C41" s="26" t="n"/>
      <c r="D41" s="26" t="n"/>
      <c r="E41" s="26" t="n"/>
      <c r="F41" s="15" t="n"/>
      <c r="G41" s="19" t="n"/>
      <c r="H41" s="17">
        <f>IF(N41="","",IF(N41=3,"Grave",IF(N41=2,"Sérieux","À surveiller")))</f>
        <v/>
      </c>
      <c r="I41" s="32" t="n"/>
      <c r="J41" s="32" t="n"/>
      <c r="K41" s="32" t="n"/>
      <c r="L41" s="32" t="n"/>
      <c r="M41" s="41">
        <f>IF(ISNUMBER(G41),INT($N$22)-G41,"")</f>
        <v/>
      </c>
      <c r="N41" s="37">
        <f>IF(C41="","",IFERROR(INDEX($N$6:$N$15,MATCH(C41,$B$6:$B$15,0)),""))</f>
        <v/>
      </c>
    </row>
  </sheetData>
  <sheetProtection selectLockedCells="0" selectUnlockedCells="0" sheet="1" objects="0" insertRows="1" insertHyperlinks="1" autoFilter="1" scenarios="0" formatColumns="0" deleteColumns="1" insertColumns="1" pivotTables="1" deleteRows="1" formatCells="1" formatRows="0" sort="1"/>
  <mergeCells count="88">
    <mergeCell ref="I32:K32"/>
    <mergeCell ref="C31:E31"/>
    <mergeCell ref="C40:E40"/>
    <mergeCell ref="B12:C12"/>
    <mergeCell ref="D6:E6"/>
    <mergeCell ref="D13:E13"/>
    <mergeCell ref="B14:C14"/>
    <mergeCell ref="G5:J5"/>
    <mergeCell ref="B13:C13"/>
    <mergeCell ref="D7:E7"/>
    <mergeCell ref="K10:M10"/>
    <mergeCell ref="G8:J8"/>
    <mergeCell ref="I34:K34"/>
    <mergeCell ref="C34:E34"/>
    <mergeCell ref="A22:B22"/>
    <mergeCell ref="G10:J10"/>
    <mergeCell ref="I36:K36"/>
    <mergeCell ref="K9:M9"/>
    <mergeCell ref="K5:M5"/>
    <mergeCell ref="A18:M18"/>
    <mergeCell ref="A2:M2"/>
    <mergeCell ref="K11:M11"/>
    <mergeCell ref="D10:E10"/>
    <mergeCell ref="I28:K28"/>
    <mergeCell ref="I37:K37"/>
    <mergeCell ref="K12:M12"/>
    <mergeCell ref="K8:M8"/>
    <mergeCell ref="B11:C11"/>
    <mergeCell ref="D11:E11"/>
    <mergeCell ref="K14:M14"/>
    <mergeCell ref="C39:E39"/>
    <mergeCell ref="G12:J12"/>
    <mergeCell ref="K7:M7"/>
    <mergeCell ref="C32:E32"/>
    <mergeCell ref="C38:E38"/>
    <mergeCell ref="G7:J7"/>
    <mergeCell ref="D9:E9"/>
    <mergeCell ref="B6:C6"/>
    <mergeCell ref="C33:E33"/>
    <mergeCell ref="B15:C15"/>
    <mergeCell ref="D15:E15"/>
    <mergeCell ref="I27:K27"/>
    <mergeCell ref="C26:E26"/>
    <mergeCell ref="C35:E35"/>
    <mergeCell ref="B7:C7"/>
    <mergeCell ref="A17:M17"/>
    <mergeCell ref="A19:M19"/>
    <mergeCell ref="C36:E36"/>
    <mergeCell ref="G9:J9"/>
    <mergeCell ref="I39:K39"/>
    <mergeCell ref="G11:J11"/>
    <mergeCell ref="I29:K29"/>
    <mergeCell ref="I38:K38"/>
    <mergeCell ref="H24:J24"/>
    <mergeCell ref="C28:E28"/>
    <mergeCell ref="C37:E37"/>
    <mergeCell ref="K13:M13"/>
    <mergeCell ref="I31:K31"/>
    <mergeCell ref="I40:K40"/>
    <mergeCell ref="B9:C9"/>
    <mergeCell ref="C30:E30"/>
    <mergeCell ref="D12:E12"/>
    <mergeCell ref="K15:M15"/>
    <mergeCell ref="G13:J13"/>
    <mergeCell ref="B5:C5"/>
    <mergeCell ref="D5:E5"/>
    <mergeCell ref="D22:F22"/>
    <mergeCell ref="D14:E14"/>
    <mergeCell ref="A21:M21"/>
    <mergeCell ref="I26:K26"/>
    <mergeCell ref="G15:J15"/>
    <mergeCell ref="I41:K41"/>
    <mergeCell ref="C41:E41"/>
    <mergeCell ref="A4:M4"/>
    <mergeCell ref="A1:H1"/>
    <mergeCell ref="I33:K33"/>
    <mergeCell ref="C27:E27"/>
    <mergeCell ref="I35:K35"/>
    <mergeCell ref="B8:C8"/>
    <mergeCell ref="K6:M6"/>
    <mergeCell ref="H23:J23"/>
    <mergeCell ref="B10:C10"/>
    <mergeCell ref="I30:K30"/>
    <mergeCell ref="D8:E8"/>
    <mergeCell ref="G6:J6"/>
    <mergeCell ref="C29:E29"/>
    <mergeCell ref="H25:J25"/>
    <mergeCell ref="G14:J14"/>
  </mergeCells>
  <conditionalFormatting sqref="K24">
    <cfRule type="expression" priority="1" dxfId="0" stopIfTrue="0">
      <formula>$K$24&gt;0</formula>
    </cfRule>
  </conditionalFormatting>
  <conditionalFormatting sqref="H27:H41">
    <cfRule type="expression" priority="2" dxfId="0" stopIfTrue="0">
      <formula>N27=3</formula>
    </cfRule>
  </conditionalFormatting>
  <dataValidations count="4">
    <dataValidation sqref="C22" showDropDown="0" showInputMessage="0" showErrorMessage="1" allowBlank="1" errorTitle="Date attendue" error="Saisissez une date (jj/mm/aaaa)." type="date" operator="greaterThanOrEqual">
      <formula1>36526</formula1>
    </dataValidation>
    <dataValidation sqref="C27:C41" showDropDown="0" showInputMessage="0" showErrorMessage="1" allowBlank="1" errorTitle="Valeur de la liste" error="Choisissez une valeur dans la liste." type="list">
      <formula1>$B$6:$B$15</formula1>
    </dataValidation>
    <dataValidation sqref="F27:F41" showDropDown="0" showInputMessage="0" showErrorMessage="1" allowBlank="1" errorTitle="Valeur de la liste" error="Choisissez une valeur dans la liste." type="list">
      <formula1>"Fournisseur,Client"</formula1>
    </dataValidation>
    <dataValidation sqref="G27:G41" showDropDown="0" showInputMessage="0" showErrorMessage="1" allowBlank="1" errorTitle="Date attendue" error="Saisissez une date (jj/mm/aaaa)." type="date" operator="greaterThanOrEqual">
      <formula1>36526</formula1>
    </dataValidation>
  </dataValidations>
  <hyperlinks>
    <hyperlink xmlns:r="http://schemas.openxmlformats.org/officeDocument/2006/relationships" ref="A19" r:id="rId1"/>
  </hyperlinks>
  <printOptions horizontalCentered="1"/>
  <pageMargins left="0.4" right="0.4" top="0.5" bottom="0.6" header="0.5" footer="0.5"/>
  <pageSetup orientation="landscape" paperSize="9" fitToHeight="0" fitToWidth="1"/>
  <headerFooter>
    <oddHeader/>
    <oddFooter>&amp;L&amp;"Arial,Regular"&amp;8 &amp;K57534ETudor Hilcu, par THG Conseil&amp;C&amp;"Arial,Regular"&amp;8 &amp;K57534Ethgconseil.fr&amp;R&amp;"Arial,Regular"&amp;8 &amp;K57534E&amp;P / &amp;N</oddFooter>
    <evenHeader/>
    <evenFooter/>
    <firstHeader/>
    <firstFooter/>
  </headerFooter>
  <rowBreaks count="1" manualBreakCount="1">
    <brk id="20" min="0" max="16383" man="1"/>
  </rowBreaks>
</worksheet>
</file>

<file path=xl/worksheets/sheet5.xml><?xml version="1.0" encoding="utf-8"?>
<worksheet xmlns="http://schemas.openxmlformats.org/spreadsheetml/2006/main">
  <sheetPr>
    <outlinePr summaryBelow="1" summaryRight="1"/>
    <pageSetUpPr fitToPage="1"/>
  </sheetPr>
  <dimension ref="A1:N49"/>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Journal de crise</t>
        </is>
      </c>
    </row>
    <row r="2" ht="31.8" customHeight="1">
      <c r="A2" s="13" t="inlineStr">
        <is>
          <t>Chaque décision, avec qui la porte, pourquoi et pour quand. Une ligne par décision ; le journal se relit à chaque point quotidien. Cellules blanches : à saisir. Cellules grises : calculées, elles se mettent à jour seules.</t>
        </is>
      </c>
    </row>
    <row r="3" ht="8" customHeight="1"/>
    <row r="4" ht="20" customHeight="1">
      <c r="A4" s="58" t="inlineStr">
        <is>
          <t>Ordre du jour type du point quotidien : 15 minutes, debout, à heure fixe</t>
        </is>
      </c>
      <c r="B4" s="35" t="n"/>
      <c r="C4" s="35" t="n"/>
      <c r="D4" s="35" t="n"/>
      <c r="E4" s="35" t="n"/>
      <c r="F4" s="35" t="n"/>
      <c r="G4" s="35" t="n"/>
      <c r="H4" s="35" t="n"/>
      <c r="I4" s="35" t="n"/>
      <c r="J4" s="35" t="n"/>
      <c r="K4" s="35" t="n"/>
      <c r="L4" s="35" t="n"/>
      <c r="M4" s="35" t="n"/>
    </row>
    <row r="5" ht="18" customHeight="1">
      <c r="A5" s="62" t="n">
        <v>1</v>
      </c>
      <c r="B5" s="63" t="inlineStr">
        <is>
          <t>Ce qui a changé depuis hier : des faits, pas des avis.</t>
        </is>
      </c>
      <c r="C5" s="60" t="n"/>
      <c r="D5" s="60" t="n"/>
      <c r="E5" s="60" t="n"/>
      <c r="F5" s="60" t="n"/>
      <c r="G5" s="60" t="n"/>
      <c r="H5" s="60" t="n"/>
      <c r="I5" s="60" t="n"/>
      <c r="J5" s="60" t="n"/>
      <c r="K5" s="60" t="n"/>
      <c r="L5" s="64" t="inlineStr">
        <is>
          <t>3 min</t>
        </is>
      </c>
      <c r="M5" s="60" t="n"/>
    </row>
    <row r="6" ht="18" customHeight="1">
      <c r="A6" s="62" t="n">
        <v>2</v>
      </c>
      <c r="B6" s="63" t="inlineStr">
        <is>
          <t>Les décisions d’hier : faites, en cours, en retard (ce journal).</t>
        </is>
      </c>
      <c r="C6" s="60" t="n"/>
      <c r="D6" s="60" t="n"/>
      <c r="E6" s="60" t="n"/>
      <c r="F6" s="60" t="n"/>
      <c r="G6" s="60" t="n"/>
      <c r="H6" s="60" t="n"/>
      <c r="I6" s="60" t="n"/>
      <c r="J6" s="60" t="n"/>
      <c r="K6" s="60" t="n"/>
      <c r="L6" s="64" t="inlineStr">
        <is>
          <t>3 min</t>
        </is>
      </c>
      <c r="M6" s="60" t="n"/>
    </row>
    <row r="7" ht="18" customHeight="1">
      <c r="A7" s="62" t="n">
        <v>3</v>
      </c>
      <c r="B7" s="63" t="inlineStr">
        <is>
          <t>Trésorerie, clients et fournisseurs critiques : ce qui bouge.</t>
        </is>
      </c>
      <c r="C7" s="60" t="n"/>
      <c r="D7" s="60" t="n"/>
      <c r="E7" s="60" t="n"/>
      <c r="F7" s="60" t="n"/>
      <c r="G7" s="60" t="n"/>
      <c r="H7" s="60" t="n"/>
      <c r="I7" s="60" t="n"/>
      <c r="J7" s="60" t="n"/>
      <c r="K7" s="60" t="n"/>
      <c r="L7" s="64" t="inlineStr">
        <is>
          <t>3 min</t>
        </is>
      </c>
      <c r="M7" s="60" t="n"/>
    </row>
    <row r="8" ht="18" customHeight="1">
      <c r="A8" s="62" t="n">
        <v>4</v>
      </c>
      <c r="B8" s="63" t="inlineStr">
        <is>
          <t>Les décisions à prendre aujourd’hui : qui décide, avant quelle heure.</t>
        </is>
      </c>
      <c r="C8" s="60" t="n"/>
      <c r="D8" s="60" t="n"/>
      <c r="E8" s="60" t="n"/>
      <c r="F8" s="60" t="n"/>
      <c r="G8" s="60" t="n"/>
      <c r="H8" s="60" t="n"/>
      <c r="I8" s="60" t="n"/>
      <c r="J8" s="60" t="n"/>
      <c r="K8" s="60" t="n"/>
      <c r="L8" s="64" t="inlineStr">
        <is>
          <t>4 min</t>
        </is>
      </c>
      <c r="M8" s="60" t="n"/>
    </row>
    <row r="9" ht="18" customHeight="1">
      <c r="A9" s="62" t="n">
        <v>5</v>
      </c>
      <c r="B9" s="63" t="inlineStr">
        <is>
          <t>Ce qu’on dit, à qui, et qui le dit : salariés, clients, banque.</t>
        </is>
      </c>
      <c r="C9" s="60" t="n"/>
      <c r="D9" s="60" t="n"/>
      <c r="E9" s="60" t="n"/>
      <c r="F9" s="60" t="n"/>
      <c r="G9" s="60" t="n"/>
      <c r="H9" s="60" t="n"/>
      <c r="I9" s="60" t="n"/>
      <c r="J9" s="60" t="n"/>
      <c r="K9" s="60" t="n"/>
      <c r="L9" s="64" t="inlineStr">
        <is>
          <t>2 min</t>
        </is>
      </c>
      <c r="M9" s="60" t="n"/>
    </row>
    <row r="11">
      <c r="A11" s="36" t="inlineStr">
        <is>
          <t>Point du</t>
        </is>
      </c>
      <c r="C11" s="65" t="n"/>
      <c r="D11" s="27" t="inlineStr">
        <is>
          <t>Vide : maintenant.</t>
        </is>
      </c>
      <c r="N11" s="37">
        <f>IF(C11="",NOW(),C11)</f>
        <v/>
      </c>
    </row>
    <row r="13">
      <c r="A13" s="14" t="inlineStr">
        <is>
          <t>Crise</t>
        </is>
      </c>
      <c r="C13" s="15" t="n"/>
      <c r="D13" s="15" t="n"/>
      <c r="E13" s="15" t="n"/>
      <c r="F13" s="15" t="n"/>
      <c r="H13" s="16" t="inlineStr">
        <is>
          <t>Décisions consignées</t>
        </is>
      </c>
      <c r="K13" s="39">
        <f>COUNTA($C$20:$C$49)</f>
        <v/>
      </c>
    </row>
    <row r="14">
      <c r="A14" s="14" t="inlineStr">
        <is>
          <t>Ouverte le</t>
        </is>
      </c>
      <c r="C14" s="65" t="n"/>
      <c r="D14" s="65" t="n"/>
      <c r="H14" s="16" t="inlineStr">
        <is>
          <t>encore ouvertes</t>
        </is>
      </c>
      <c r="K14" s="39">
        <f>COUNTA($C$20:$C$49)-COUNTIF($L$20:$L$49,"Faite")-COUNTIF($L$20:$L$49,"Abandonnée")</f>
        <v/>
      </c>
    </row>
    <row r="15">
      <c r="A15" s="14" t="inlineStr">
        <is>
          <t>Décide</t>
        </is>
      </c>
      <c r="C15" s="15" t="n"/>
      <c r="D15" s="15" t="n"/>
      <c r="E15" s="15" t="n"/>
      <c r="F15" s="15" t="n"/>
      <c r="H15" s="16" t="inlineStr">
        <is>
          <t>en retard</t>
        </is>
      </c>
      <c r="K15" s="39">
        <f>SUM($N$20:$N$49)</f>
        <v/>
      </c>
    </row>
    <row r="16">
      <c r="A16" s="14" t="inlineStr">
        <is>
          <t>Parle</t>
        </is>
      </c>
      <c r="C16" s="15" t="n"/>
      <c r="D16" s="15" t="n"/>
      <c r="E16" s="15" t="n"/>
      <c r="F16" s="15" t="n"/>
    </row>
    <row r="18" ht="20" customHeight="1">
      <c r="A18" s="21" t="inlineStr">
        <is>
          <t>Les décisions</t>
        </is>
      </c>
      <c r="B18" s="22" t="n"/>
      <c r="C18" s="22" t="n"/>
      <c r="D18" s="22" t="n"/>
      <c r="E18" s="22" t="n"/>
      <c r="F18" s="22" t="n"/>
      <c r="G18" s="22" t="n"/>
      <c r="H18" s="22" t="n"/>
      <c r="I18" s="22" t="n"/>
      <c r="J18" s="22" t="n"/>
      <c r="K18" s="22" t="n"/>
      <c r="L18" s="22" t="n"/>
      <c r="M18" s="22" t="n"/>
    </row>
    <row r="19" ht="20" customHeight="1">
      <c r="A19" s="23" t="inlineStr">
        <is>
          <t>N°</t>
        </is>
      </c>
      <c r="B19" s="23" t="inlineStr">
        <is>
          <t>Date et heure</t>
        </is>
      </c>
      <c r="C19" s="23" t="inlineStr">
        <is>
          <t>Décision</t>
        </is>
      </c>
      <c r="D19" s="24" t="n"/>
      <c r="E19" s="23" t="inlineStr">
        <is>
          <t>Qui la porte</t>
        </is>
      </c>
      <c r="F19" s="24" t="n"/>
      <c r="G19" s="23" t="inlineStr">
        <is>
          <t>Pourquoi</t>
        </is>
      </c>
      <c r="H19" s="24" t="n"/>
      <c r="I19" s="24" t="n"/>
      <c r="J19" s="24" t="n"/>
      <c r="K19" s="23" t="inlineStr">
        <is>
          <t>Échéance</t>
        </is>
      </c>
      <c r="L19" s="23" t="inlineStr">
        <is>
          <t>Statut</t>
        </is>
      </c>
      <c r="M19" s="23" t="inlineStr">
        <is>
          <t>Alerte</t>
        </is>
      </c>
    </row>
    <row r="20" ht="22" customHeight="1">
      <c r="A20" s="44" t="n">
        <v>1</v>
      </c>
      <c r="B20" s="65" t="n"/>
      <c r="C20" s="26" t="n"/>
      <c r="D20" s="26" t="n"/>
      <c r="E20" s="26" t="n"/>
      <c r="F20" s="26" t="n"/>
      <c r="G20" s="32" t="n"/>
      <c r="H20" s="32" t="n"/>
      <c r="I20" s="32" t="n"/>
      <c r="J20" s="32" t="n"/>
      <c r="K20" s="65" t="n"/>
      <c r="L20" s="15" t="n"/>
      <c r="M20" s="17">
        <f>IF(N20=1,"En retard","")</f>
        <v/>
      </c>
      <c r="N20" s="37">
        <f>IF(OR(C20="",NOT(ISNUMBER(K20)),L20="Faite",L20="Abandonnée"),0,IF(MOD(K20,1)&gt;0,IF(K20&lt;$N$11,1,0),IF(INT(K20)&lt;INT($N$11),1,0)))</f>
        <v/>
      </c>
    </row>
    <row r="21" ht="22" customHeight="1">
      <c r="A21" s="44" t="n">
        <v>2</v>
      </c>
      <c r="B21" s="65" t="n"/>
      <c r="C21" s="26" t="n"/>
      <c r="D21" s="26" t="n"/>
      <c r="E21" s="26" t="n"/>
      <c r="F21" s="26" t="n"/>
      <c r="G21" s="32" t="n"/>
      <c r="H21" s="32" t="n"/>
      <c r="I21" s="32" t="n"/>
      <c r="J21" s="32" t="n"/>
      <c r="K21" s="65" t="n"/>
      <c r="L21" s="15" t="n"/>
      <c r="M21" s="17">
        <f>IF(N21=1,"En retard","")</f>
        <v/>
      </c>
      <c r="N21" s="37">
        <f>IF(OR(C21="",NOT(ISNUMBER(K21)),L21="Faite",L21="Abandonnée"),0,IF(MOD(K21,1)&gt;0,IF(K21&lt;$N$11,1,0),IF(INT(K21)&lt;INT($N$11),1,0)))</f>
        <v/>
      </c>
    </row>
    <row r="22" ht="22" customHeight="1">
      <c r="A22" s="44" t="n">
        <v>3</v>
      </c>
      <c r="B22" s="65" t="n"/>
      <c r="C22" s="26" t="n"/>
      <c r="D22" s="26" t="n"/>
      <c r="E22" s="26" t="n"/>
      <c r="F22" s="26" t="n"/>
      <c r="G22" s="32" t="n"/>
      <c r="H22" s="32" t="n"/>
      <c r="I22" s="32" t="n"/>
      <c r="J22" s="32" t="n"/>
      <c r="K22" s="65" t="n"/>
      <c r="L22" s="15" t="n"/>
      <c r="M22" s="17">
        <f>IF(N22=1,"En retard","")</f>
        <v/>
      </c>
      <c r="N22" s="37">
        <f>IF(OR(C22="",NOT(ISNUMBER(K22)),L22="Faite",L22="Abandonnée"),0,IF(MOD(K22,1)&gt;0,IF(K22&lt;$N$11,1,0),IF(INT(K22)&lt;INT($N$11),1,0)))</f>
        <v/>
      </c>
    </row>
    <row r="23" ht="22" customHeight="1">
      <c r="A23" s="44" t="n">
        <v>4</v>
      </c>
      <c r="B23" s="65" t="n"/>
      <c r="C23" s="26" t="n"/>
      <c r="D23" s="26" t="n"/>
      <c r="E23" s="26" t="n"/>
      <c r="F23" s="26" t="n"/>
      <c r="G23" s="32" t="n"/>
      <c r="H23" s="32" t="n"/>
      <c r="I23" s="32" t="n"/>
      <c r="J23" s="32" t="n"/>
      <c r="K23" s="65" t="n"/>
      <c r="L23" s="15" t="n"/>
      <c r="M23" s="17">
        <f>IF(N23=1,"En retard","")</f>
        <v/>
      </c>
      <c r="N23" s="37">
        <f>IF(OR(C23="",NOT(ISNUMBER(K23)),L23="Faite",L23="Abandonnée"),0,IF(MOD(K23,1)&gt;0,IF(K23&lt;$N$11,1,0),IF(INT(K23)&lt;INT($N$11),1,0)))</f>
        <v/>
      </c>
    </row>
    <row r="24" ht="22" customHeight="1">
      <c r="A24" s="44" t="n">
        <v>5</v>
      </c>
      <c r="B24" s="65" t="n"/>
      <c r="C24" s="26" t="n"/>
      <c r="D24" s="26" t="n"/>
      <c r="E24" s="26" t="n"/>
      <c r="F24" s="26" t="n"/>
      <c r="G24" s="32" t="n"/>
      <c r="H24" s="32" t="n"/>
      <c r="I24" s="32" t="n"/>
      <c r="J24" s="32" t="n"/>
      <c r="K24" s="65" t="n"/>
      <c r="L24" s="15" t="n"/>
      <c r="M24" s="17">
        <f>IF(N24=1,"En retard","")</f>
        <v/>
      </c>
      <c r="N24" s="37">
        <f>IF(OR(C24="",NOT(ISNUMBER(K24)),L24="Faite",L24="Abandonnée"),0,IF(MOD(K24,1)&gt;0,IF(K24&lt;$N$11,1,0),IF(INT(K24)&lt;INT($N$11),1,0)))</f>
        <v/>
      </c>
    </row>
    <row r="25" ht="22" customHeight="1">
      <c r="A25" s="44" t="n">
        <v>6</v>
      </c>
      <c r="B25" s="65" t="n"/>
      <c r="C25" s="26" t="n"/>
      <c r="D25" s="26" t="n"/>
      <c r="E25" s="26" t="n"/>
      <c r="F25" s="26" t="n"/>
      <c r="G25" s="32" t="n"/>
      <c r="H25" s="32" t="n"/>
      <c r="I25" s="32" t="n"/>
      <c r="J25" s="32" t="n"/>
      <c r="K25" s="65" t="n"/>
      <c r="L25" s="15" t="n"/>
      <c r="M25" s="17">
        <f>IF(N25=1,"En retard","")</f>
        <v/>
      </c>
      <c r="N25" s="37">
        <f>IF(OR(C25="",NOT(ISNUMBER(K25)),L25="Faite",L25="Abandonnée"),0,IF(MOD(K25,1)&gt;0,IF(K25&lt;$N$11,1,0),IF(INT(K25)&lt;INT($N$11),1,0)))</f>
        <v/>
      </c>
    </row>
    <row r="26" ht="22" customHeight="1">
      <c r="A26" s="44" t="n">
        <v>7</v>
      </c>
      <c r="B26" s="65" t="n"/>
      <c r="C26" s="26" t="n"/>
      <c r="D26" s="26" t="n"/>
      <c r="E26" s="26" t="n"/>
      <c r="F26" s="26" t="n"/>
      <c r="G26" s="32" t="n"/>
      <c r="H26" s="32" t="n"/>
      <c r="I26" s="32" t="n"/>
      <c r="J26" s="32" t="n"/>
      <c r="K26" s="65" t="n"/>
      <c r="L26" s="15" t="n"/>
      <c r="M26" s="17">
        <f>IF(N26=1,"En retard","")</f>
        <v/>
      </c>
      <c r="N26" s="37">
        <f>IF(OR(C26="",NOT(ISNUMBER(K26)),L26="Faite",L26="Abandonnée"),0,IF(MOD(K26,1)&gt;0,IF(K26&lt;$N$11,1,0),IF(INT(K26)&lt;INT($N$11),1,0)))</f>
        <v/>
      </c>
    </row>
    <row r="27" ht="22" customHeight="1">
      <c r="A27" s="44" t="n">
        <v>8</v>
      </c>
      <c r="B27" s="65" t="n"/>
      <c r="C27" s="26" t="n"/>
      <c r="D27" s="26" t="n"/>
      <c r="E27" s="26" t="n"/>
      <c r="F27" s="26" t="n"/>
      <c r="G27" s="32" t="n"/>
      <c r="H27" s="32" t="n"/>
      <c r="I27" s="32" t="n"/>
      <c r="J27" s="32" t="n"/>
      <c r="K27" s="65" t="n"/>
      <c r="L27" s="15" t="n"/>
      <c r="M27" s="17">
        <f>IF(N27=1,"En retard","")</f>
        <v/>
      </c>
      <c r="N27" s="37">
        <f>IF(OR(C27="",NOT(ISNUMBER(K27)),L27="Faite",L27="Abandonnée"),0,IF(MOD(K27,1)&gt;0,IF(K27&lt;$N$11,1,0),IF(INT(K27)&lt;INT($N$11),1,0)))</f>
        <v/>
      </c>
    </row>
    <row r="28" ht="22" customHeight="1">
      <c r="A28" s="44" t="n">
        <v>9</v>
      </c>
      <c r="B28" s="65" t="n"/>
      <c r="C28" s="26" t="n"/>
      <c r="D28" s="26" t="n"/>
      <c r="E28" s="26" t="n"/>
      <c r="F28" s="26" t="n"/>
      <c r="G28" s="32" t="n"/>
      <c r="H28" s="32" t="n"/>
      <c r="I28" s="32" t="n"/>
      <c r="J28" s="32" t="n"/>
      <c r="K28" s="65" t="n"/>
      <c r="L28" s="15" t="n"/>
      <c r="M28" s="17">
        <f>IF(N28=1,"En retard","")</f>
        <v/>
      </c>
      <c r="N28" s="37">
        <f>IF(OR(C28="",NOT(ISNUMBER(K28)),L28="Faite",L28="Abandonnée"),0,IF(MOD(K28,1)&gt;0,IF(K28&lt;$N$11,1,0),IF(INT(K28)&lt;INT($N$11),1,0)))</f>
        <v/>
      </c>
    </row>
    <row r="29" ht="22" customHeight="1">
      <c r="A29" s="44" t="n">
        <v>10</v>
      </c>
      <c r="B29" s="65" t="n"/>
      <c r="C29" s="26" t="n"/>
      <c r="D29" s="26" t="n"/>
      <c r="E29" s="26" t="n"/>
      <c r="F29" s="26" t="n"/>
      <c r="G29" s="32" t="n"/>
      <c r="H29" s="32" t="n"/>
      <c r="I29" s="32" t="n"/>
      <c r="J29" s="32" t="n"/>
      <c r="K29" s="65" t="n"/>
      <c r="L29" s="15" t="n"/>
      <c r="M29" s="17">
        <f>IF(N29=1,"En retard","")</f>
        <v/>
      </c>
      <c r="N29" s="37">
        <f>IF(OR(C29="",NOT(ISNUMBER(K29)),L29="Faite",L29="Abandonnée"),0,IF(MOD(K29,1)&gt;0,IF(K29&lt;$N$11,1,0),IF(INT(K29)&lt;INT($N$11),1,0)))</f>
        <v/>
      </c>
    </row>
    <row r="30" ht="22" customHeight="1">
      <c r="A30" s="44" t="n">
        <v>11</v>
      </c>
      <c r="B30" s="65" t="n"/>
      <c r="C30" s="26" t="n"/>
      <c r="D30" s="26" t="n"/>
      <c r="E30" s="26" t="n"/>
      <c r="F30" s="26" t="n"/>
      <c r="G30" s="32" t="n"/>
      <c r="H30" s="32" t="n"/>
      <c r="I30" s="32" t="n"/>
      <c r="J30" s="32" t="n"/>
      <c r="K30" s="65" t="n"/>
      <c r="L30" s="15" t="n"/>
      <c r="M30" s="17">
        <f>IF(N30=1,"En retard","")</f>
        <v/>
      </c>
      <c r="N30" s="37">
        <f>IF(OR(C30="",NOT(ISNUMBER(K30)),L30="Faite",L30="Abandonnée"),0,IF(MOD(K30,1)&gt;0,IF(K30&lt;$N$11,1,0),IF(INT(K30)&lt;INT($N$11),1,0)))</f>
        <v/>
      </c>
    </row>
    <row r="31" ht="22" customHeight="1">
      <c r="A31" s="44" t="n">
        <v>12</v>
      </c>
      <c r="B31" s="65" t="n"/>
      <c r="C31" s="26" t="n"/>
      <c r="D31" s="26" t="n"/>
      <c r="E31" s="26" t="n"/>
      <c r="F31" s="26" t="n"/>
      <c r="G31" s="32" t="n"/>
      <c r="H31" s="32" t="n"/>
      <c r="I31" s="32" t="n"/>
      <c r="J31" s="32" t="n"/>
      <c r="K31" s="65" t="n"/>
      <c r="L31" s="15" t="n"/>
      <c r="M31" s="17">
        <f>IF(N31=1,"En retard","")</f>
        <v/>
      </c>
      <c r="N31" s="37">
        <f>IF(OR(C31="",NOT(ISNUMBER(K31)),L31="Faite",L31="Abandonnée"),0,IF(MOD(K31,1)&gt;0,IF(K31&lt;$N$11,1,0),IF(INT(K31)&lt;INT($N$11),1,0)))</f>
        <v/>
      </c>
    </row>
    <row r="32" ht="22" customHeight="1">
      <c r="A32" s="44" t="n">
        <v>13</v>
      </c>
      <c r="B32" s="65" t="n"/>
      <c r="C32" s="26" t="n"/>
      <c r="D32" s="26" t="n"/>
      <c r="E32" s="26" t="n"/>
      <c r="F32" s="26" t="n"/>
      <c r="G32" s="32" t="n"/>
      <c r="H32" s="32" t="n"/>
      <c r="I32" s="32" t="n"/>
      <c r="J32" s="32" t="n"/>
      <c r="K32" s="65" t="n"/>
      <c r="L32" s="15" t="n"/>
      <c r="M32" s="17">
        <f>IF(N32=1,"En retard","")</f>
        <v/>
      </c>
      <c r="N32" s="37">
        <f>IF(OR(C32="",NOT(ISNUMBER(K32)),L32="Faite",L32="Abandonnée"),0,IF(MOD(K32,1)&gt;0,IF(K32&lt;$N$11,1,0),IF(INT(K32)&lt;INT($N$11),1,0)))</f>
        <v/>
      </c>
    </row>
    <row r="33" ht="22" customHeight="1">
      <c r="A33" s="44" t="n">
        <v>14</v>
      </c>
      <c r="B33" s="65" t="n"/>
      <c r="C33" s="26" t="n"/>
      <c r="D33" s="26" t="n"/>
      <c r="E33" s="26" t="n"/>
      <c r="F33" s="26" t="n"/>
      <c r="G33" s="32" t="n"/>
      <c r="H33" s="32" t="n"/>
      <c r="I33" s="32" t="n"/>
      <c r="J33" s="32" t="n"/>
      <c r="K33" s="65" t="n"/>
      <c r="L33" s="15" t="n"/>
      <c r="M33" s="17">
        <f>IF(N33=1,"En retard","")</f>
        <v/>
      </c>
      <c r="N33" s="37">
        <f>IF(OR(C33="",NOT(ISNUMBER(K33)),L33="Faite",L33="Abandonnée"),0,IF(MOD(K33,1)&gt;0,IF(K33&lt;$N$11,1,0),IF(INT(K33)&lt;INT($N$11),1,0)))</f>
        <v/>
      </c>
    </row>
    <row r="34" ht="22" customHeight="1">
      <c r="A34" s="44" t="n">
        <v>15</v>
      </c>
      <c r="B34" s="65" t="n"/>
      <c r="C34" s="26" t="n"/>
      <c r="D34" s="26" t="n"/>
      <c r="E34" s="26" t="n"/>
      <c r="F34" s="26" t="n"/>
      <c r="G34" s="32" t="n"/>
      <c r="H34" s="32" t="n"/>
      <c r="I34" s="32" t="n"/>
      <c r="J34" s="32" t="n"/>
      <c r="K34" s="65" t="n"/>
      <c r="L34" s="15" t="n"/>
      <c r="M34" s="17">
        <f>IF(N34=1,"En retard","")</f>
        <v/>
      </c>
      <c r="N34" s="37">
        <f>IF(OR(C34="",NOT(ISNUMBER(K34)),L34="Faite",L34="Abandonnée"),0,IF(MOD(K34,1)&gt;0,IF(K34&lt;$N$11,1,0),IF(INT(K34)&lt;INT($N$11),1,0)))</f>
        <v/>
      </c>
    </row>
    <row r="35" ht="22" customHeight="1">
      <c r="A35" s="44" t="n">
        <v>16</v>
      </c>
      <c r="B35" s="65" t="n"/>
      <c r="C35" s="26" t="n"/>
      <c r="D35" s="26" t="n"/>
      <c r="E35" s="26" t="n"/>
      <c r="F35" s="26" t="n"/>
      <c r="G35" s="32" t="n"/>
      <c r="H35" s="32" t="n"/>
      <c r="I35" s="32" t="n"/>
      <c r="J35" s="32" t="n"/>
      <c r="K35" s="65" t="n"/>
      <c r="L35" s="15" t="n"/>
      <c r="M35" s="17">
        <f>IF(N35=1,"En retard","")</f>
        <v/>
      </c>
      <c r="N35" s="37">
        <f>IF(OR(C35="",NOT(ISNUMBER(K35)),L35="Faite",L35="Abandonnée"),0,IF(MOD(K35,1)&gt;0,IF(K35&lt;$N$11,1,0),IF(INT(K35)&lt;INT($N$11),1,0)))</f>
        <v/>
      </c>
    </row>
    <row r="36" ht="22" customHeight="1">
      <c r="A36" s="44" t="n">
        <v>17</v>
      </c>
      <c r="B36" s="65" t="n"/>
      <c r="C36" s="26" t="n"/>
      <c r="D36" s="26" t="n"/>
      <c r="E36" s="26" t="n"/>
      <c r="F36" s="26" t="n"/>
      <c r="G36" s="32" t="n"/>
      <c r="H36" s="32" t="n"/>
      <c r="I36" s="32" t="n"/>
      <c r="J36" s="32" t="n"/>
      <c r="K36" s="65" t="n"/>
      <c r="L36" s="15" t="n"/>
      <c r="M36" s="17">
        <f>IF(N36=1,"En retard","")</f>
        <v/>
      </c>
      <c r="N36" s="37">
        <f>IF(OR(C36="",NOT(ISNUMBER(K36)),L36="Faite",L36="Abandonnée"),0,IF(MOD(K36,1)&gt;0,IF(K36&lt;$N$11,1,0),IF(INT(K36)&lt;INT($N$11),1,0)))</f>
        <v/>
      </c>
    </row>
    <row r="37" ht="22" customHeight="1">
      <c r="A37" s="44" t="n">
        <v>18</v>
      </c>
      <c r="B37" s="65" t="n"/>
      <c r="C37" s="26" t="n"/>
      <c r="D37" s="26" t="n"/>
      <c r="E37" s="26" t="n"/>
      <c r="F37" s="26" t="n"/>
      <c r="G37" s="32" t="n"/>
      <c r="H37" s="32" t="n"/>
      <c r="I37" s="32" t="n"/>
      <c r="J37" s="32" t="n"/>
      <c r="K37" s="65" t="n"/>
      <c r="L37" s="15" t="n"/>
      <c r="M37" s="17">
        <f>IF(N37=1,"En retard","")</f>
        <v/>
      </c>
      <c r="N37" s="37">
        <f>IF(OR(C37="",NOT(ISNUMBER(K37)),L37="Faite",L37="Abandonnée"),0,IF(MOD(K37,1)&gt;0,IF(K37&lt;$N$11,1,0),IF(INT(K37)&lt;INT($N$11),1,0)))</f>
        <v/>
      </c>
    </row>
    <row r="38" ht="22" customHeight="1">
      <c r="A38" s="44" t="n">
        <v>19</v>
      </c>
      <c r="B38" s="65" t="n"/>
      <c r="C38" s="26" t="n"/>
      <c r="D38" s="26" t="n"/>
      <c r="E38" s="26" t="n"/>
      <c r="F38" s="26" t="n"/>
      <c r="G38" s="32" t="n"/>
      <c r="H38" s="32" t="n"/>
      <c r="I38" s="32" t="n"/>
      <c r="J38" s="32" t="n"/>
      <c r="K38" s="65" t="n"/>
      <c r="L38" s="15" t="n"/>
      <c r="M38" s="17">
        <f>IF(N38=1,"En retard","")</f>
        <v/>
      </c>
      <c r="N38" s="37">
        <f>IF(OR(C38="",NOT(ISNUMBER(K38)),L38="Faite",L38="Abandonnée"),0,IF(MOD(K38,1)&gt;0,IF(K38&lt;$N$11,1,0),IF(INT(K38)&lt;INT($N$11),1,0)))</f>
        <v/>
      </c>
    </row>
    <row r="39" ht="22" customHeight="1">
      <c r="A39" s="44" t="n">
        <v>20</v>
      </c>
      <c r="B39" s="65" t="n"/>
      <c r="C39" s="26" t="n"/>
      <c r="D39" s="26" t="n"/>
      <c r="E39" s="26" t="n"/>
      <c r="F39" s="26" t="n"/>
      <c r="G39" s="32" t="n"/>
      <c r="H39" s="32" t="n"/>
      <c r="I39" s="32" t="n"/>
      <c r="J39" s="32" t="n"/>
      <c r="K39" s="65" t="n"/>
      <c r="L39" s="15" t="n"/>
      <c r="M39" s="17">
        <f>IF(N39=1,"En retard","")</f>
        <v/>
      </c>
      <c r="N39" s="37">
        <f>IF(OR(C39="",NOT(ISNUMBER(K39)),L39="Faite",L39="Abandonnée"),0,IF(MOD(K39,1)&gt;0,IF(K39&lt;$N$11,1,0),IF(INT(K39)&lt;INT($N$11),1,0)))</f>
        <v/>
      </c>
    </row>
    <row r="40" ht="22" customHeight="1">
      <c r="A40" s="44" t="n">
        <v>21</v>
      </c>
      <c r="B40" s="65" t="n"/>
      <c r="C40" s="26" t="n"/>
      <c r="D40" s="26" t="n"/>
      <c r="E40" s="26" t="n"/>
      <c r="F40" s="26" t="n"/>
      <c r="G40" s="32" t="n"/>
      <c r="H40" s="32" t="n"/>
      <c r="I40" s="32" t="n"/>
      <c r="J40" s="32" t="n"/>
      <c r="K40" s="65" t="n"/>
      <c r="L40" s="15" t="n"/>
      <c r="M40" s="17">
        <f>IF(N40=1,"En retard","")</f>
        <v/>
      </c>
      <c r="N40" s="37">
        <f>IF(OR(C40="",NOT(ISNUMBER(K40)),L40="Faite",L40="Abandonnée"),0,IF(MOD(K40,1)&gt;0,IF(K40&lt;$N$11,1,0),IF(INT(K40)&lt;INT($N$11),1,0)))</f>
        <v/>
      </c>
    </row>
    <row r="41" ht="22" customHeight="1">
      <c r="A41" s="44" t="n">
        <v>22</v>
      </c>
      <c r="B41" s="65" t="n"/>
      <c r="C41" s="26" t="n"/>
      <c r="D41" s="26" t="n"/>
      <c r="E41" s="26" t="n"/>
      <c r="F41" s="26" t="n"/>
      <c r="G41" s="32" t="n"/>
      <c r="H41" s="32" t="n"/>
      <c r="I41" s="32" t="n"/>
      <c r="J41" s="32" t="n"/>
      <c r="K41" s="65" t="n"/>
      <c r="L41" s="15" t="n"/>
      <c r="M41" s="17">
        <f>IF(N41=1,"En retard","")</f>
        <v/>
      </c>
      <c r="N41" s="37">
        <f>IF(OR(C41="",NOT(ISNUMBER(K41)),L41="Faite",L41="Abandonnée"),0,IF(MOD(K41,1)&gt;0,IF(K41&lt;$N$11,1,0),IF(INT(K41)&lt;INT($N$11),1,0)))</f>
        <v/>
      </c>
    </row>
    <row r="42" ht="22" customHeight="1">
      <c r="A42" s="44" t="n">
        <v>23</v>
      </c>
      <c r="B42" s="65" t="n"/>
      <c r="C42" s="26" t="n"/>
      <c r="D42" s="26" t="n"/>
      <c r="E42" s="26" t="n"/>
      <c r="F42" s="26" t="n"/>
      <c r="G42" s="32" t="n"/>
      <c r="H42" s="32" t="n"/>
      <c r="I42" s="32" t="n"/>
      <c r="J42" s="32" t="n"/>
      <c r="K42" s="65" t="n"/>
      <c r="L42" s="15" t="n"/>
      <c r="M42" s="17">
        <f>IF(N42=1,"En retard","")</f>
        <v/>
      </c>
      <c r="N42" s="37">
        <f>IF(OR(C42="",NOT(ISNUMBER(K42)),L42="Faite",L42="Abandonnée"),0,IF(MOD(K42,1)&gt;0,IF(K42&lt;$N$11,1,0),IF(INT(K42)&lt;INT($N$11),1,0)))</f>
        <v/>
      </c>
    </row>
    <row r="43" ht="22" customHeight="1">
      <c r="A43" s="44" t="n">
        <v>24</v>
      </c>
      <c r="B43" s="65" t="n"/>
      <c r="C43" s="26" t="n"/>
      <c r="D43" s="26" t="n"/>
      <c r="E43" s="26" t="n"/>
      <c r="F43" s="26" t="n"/>
      <c r="G43" s="32" t="n"/>
      <c r="H43" s="32" t="n"/>
      <c r="I43" s="32" t="n"/>
      <c r="J43" s="32" t="n"/>
      <c r="K43" s="65" t="n"/>
      <c r="L43" s="15" t="n"/>
      <c r="M43" s="17">
        <f>IF(N43=1,"En retard","")</f>
        <v/>
      </c>
      <c r="N43" s="37">
        <f>IF(OR(C43="",NOT(ISNUMBER(K43)),L43="Faite",L43="Abandonnée"),0,IF(MOD(K43,1)&gt;0,IF(K43&lt;$N$11,1,0),IF(INT(K43)&lt;INT($N$11),1,0)))</f>
        <v/>
      </c>
    </row>
    <row r="44" ht="22" customHeight="1">
      <c r="A44" s="44" t="n">
        <v>25</v>
      </c>
      <c r="B44" s="65" t="n"/>
      <c r="C44" s="26" t="n"/>
      <c r="D44" s="26" t="n"/>
      <c r="E44" s="26" t="n"/>
      <c r="F44" s="26" t="n"/>
      <c r="G44" s="32" t="n"/>
      <c r="H44" s="32" t="n"/>
      <c r="I44" s="32" t="n"/>
      <c r="J44" s="32" t="n"/>
      <c r="K44" s="65" t="n"/>
      <c r="L44" s="15" t="n"/>
      <c r="M44" s="17">
        <f>IF(N44=1,"En retard","")</f>
        <v/>
      </c>
      <c r="N44" s="37">
        <f>IF(OR(C44="",NOT(ISNUMBER(K44)),L44="Faite",L44="Abandonnée"),0,IF(MOD(K44,1)&gt;0,IF(K44&lt;$N$11,1,0),IF(INT(K44)&lt;INT($N$11),1,0)))</f>
        <v/>
      </c>
    </row>
    <row r="45" ht="22" customHeight="1">
      <c r="A45" s="44" t="n">
        <v>26</v>
      </c>
      <c r="B45" s="65" t="n"/>
      <c r="C45" s="26" t="n"/>
      <c r="D45" s="26" t="n"/>
      <c r="E45" s="26" t="n"/>
      <c r="F45" s="26" t="n"/>
      <c r="G45" s="32" t="n"/>
      <c r="H45" s="32" t="n"/>
      <c r="I45" s="32" t="n"/>
      <c r="J45" s="32" t="n"/>
      <c r="K45" s="65" t="n"/>
      <c r="L45" s="15" t="n"/>
      <c r="M45" s="17">
        <f>IF(N45=1,"En retard","")</f>
        <v/>
      </c>
      <c r="N45" s="37">
        <f>IF(OR(C45="",NOT(ISNUMBER(K45)),L45="Faite",L45="Abandonnée"),0,IF(MOD(K45,1)&gt;0,IF(K45&lt;$N$11,1,0),IF(INT(K45)&lt;INT($N$11),1,0)))</f>
        <v/>
      </c>
    </row>
    <row r="46" ht="22" customHeight="1">
      <c r="A46" s="44" t="n">
        <v>27</v>
      </c>
      <c r="B46" s="65" t="n"/>
      <c r="C46" s="26" t="n"/>
      <c r="D46" s="26" t="n"/>
      <c r="E46" s="26" t="n"/>
      <c r="F46" s="26" t="n"/>
      <c r="G46" s="32" t="n"/>
      <c r="H46" s="32" t="n"/>
      <c r="I46" s="32" t="n"/>
      <c r="J46" s="32" t="n"/>
      <c r="K46" s="65" t="n"/>
      <c r="L46" s="15" t="n"/>
      <c r="M46" s="17">
        <f>IF(N46=1,"En retard","")</f>
        <v/>
      </c>
      <c r="N46" s="37">
        <f>IF(OR(C46="",NOT(ISNUMBER(K46)),L46="Faite",L46="Abandonnée"),0,IF(MOD(K46,1)&gt;0,IF(K46&lt;$N$11,1,0),IF(INT(K46)&lt;INT($N$11),1,0)))</f>
        <v/>
      </c>
    </row>
    <row r="47" ht="22" customHeight="1">
      <c r="A47" s="44" t="n">
        <v>28</v>
      </c>
      <c r="B47" s="65" t="n"/>
      <c r="C47" s="26" t="n"/>
      <c r="D47" s="26" t="n"/>
      <c r="E47" s="26" t="n"/>
      <c r="F47" s="26" t="n"/>
      <c r="G47" s="32" t="n"/>
      <c r="H47" s="32" t="n"/>
      <c r="I47" s="32" t="n"/>
      <c r="J47" s="32" t="n"/>
      <c r="K47" s="65" t="n"/>
      <c r="L47" s="15" t="n"/>
      <c r="M47" s="17">
        <f>IF(N47=1,"En retard","")</f>
        <v/>
      </c>
      <c r="N47" s="37">
        <f>IF(OR(C47="",NOT(ISNUMBER(K47)),L47="Faite",L47="Abandonnée"),0,IF(MOD(K47,1)&gt;0,IF(K47&lt;$N$11,1,0),IF(INT(K47)&lt;INT($N$11),1,0)))</f>
        <v/>
      </c>
    </row>
    <row r="48" ht="22" customHeight="1">
      <c r="A48" s="44" t="n">
        <v>29</v>
      </c>
      <c r="B48" s="65" t="n"/>
      <c r="C48" s="26" t="n"/>
      <c r="D48" s="26" t="n"/>
      <c r="E48" s="26" t="n"/>
      <c r="F48" s="26" t="n"/>
      <c r="G48" s="32" t="n"/>
      <c r="H48" s="32" t="n"/>
      <c r="I48" s="32" t="n"/>
      <c r="J48" s="32" t="n"/>
      <c r="K48" s="65" t="n"/>
      <c r="L48" s="15" t="n"/>
      <c r="M48" s="17">
        <f>IF(N48=1,"En retard","")</f>
        <v/>
      </c>
      <c r="N48" s="37">
        <f>IF(OR(C48="",NOT(ISNUMBER(K48)),L48="Faite",L48="Abandonnée"),0,IF(MOD(K48,1)&gt;0,IF(K48&lt;$N$11,1,0),IF(INT(K48)&lt;INT($N$11),1,0)))</f>
        <v/>
      </c>
    </row>
    <row r="49" ht="22" customHeight="1">
      <c r="A49" s="44" t="n">
        <v>30</v>
      </c>
      <c r="B49" s="65" t="n"/>
      <c r="C49" s="26" t="n"/>
      <c r="D49" s="26" t="n"/>
      <c r="E49" s="26" t="n"/>
      <c r="F49" s="26" t="n"/>
      <c r="G49" s="32" t="n"/>
      <c r="H49" s="32" t="n"/>
      <c r="I49" s="32" t="n"/>
      <c r="J49" s="32" t="n"/>
      <c r="K49" s="65" t="n"/>
      <c r="L49" s="15" t="n"/>
      <c r="M49" s="17">
        <f>IF(N49=1,"En retard","")</f>
        <v/>
      </c>
      <c r="N49" s="37">
        <f>IF(OR(C49="",NOT(ISNUMBER(K49)),L49="Faite",L49="Abandonnée"),0,IF(MOD(K49,1)&gt;0,IF(K49&lt;$N$11,1,0),IF(INT(K49)&lt;INT($N$11),1,0)))</f>
        <v/>
      </c>
    </row>
  </sheetData>
  <sheetProtection selectLockedCells="0" selectUnlockedCells="0" sheet="1" objects="0" insertRows="1" insertHyperlinks="1" autoFilter="1" scenarios="0" formatColumns="0" deleteColumns="1" insertColumns="1" pivotTables="1" deleteRows="1" formatCells="1" formatRows="0" sort="1"/>
  <mergeCells count="120">
    <mergeCell ref="D11:F11"/>
    <mergeCell ref="A15:B15"/>
    <mergeCell ref="E23:F23"/>
    <mergeCell ref="G47:J47"/>
    <mergeCell ref="B6:K6"/>
    <mergeCell ref="G32:J32"/>
    <mergeCell ref="C13:F13"/>
    <mergeCell ref="G46:J46"/>
    <mergeCell ref="G40:J40"/>
    <mergeCell ref="C41:D41"/>
    <mergeCell ref="C15:F15"/>
    <mergeCell ref="L5:M5"/>
    <mergeCell ref="E34:F34"/>
    <mergeCell ref="C43:D43"/>
    <mergeCell ref="C27:D27"/>
    <mergeCell ref="E49:F49"/>
    <mergeCell ref="E27:F27"/>
    <mergeCell ref="C36:D36"/>
    <mergeCell ref="E36:F36"/>
    <mergeCell ref="B8:K8"/>
    <mergeCell ref="C19:D19"/>
    <mergeCell ref="A18:M18"/>
    <mergeCell ref="G34:J34"/>
    <mergeCell ref="C28:D28"/>
    <mergeCell ref="E22:F22"/>
    <mergeCell ref="A2:M2"/>
    <mergeCell ref="L7:M7"/>
    <mergeCell ref="C30:D30"/>
    <mergeCell ref="B9:K9"/>
    <mergeCell ref="A11:B11"/>
    <mergeCell ref="G20:J20"/>
    <mergeCell ref="C14:D14"/>
    <mergeCell ref="G29:J29"/>
    <mergeCell ref="C45:D45"/>
    <mergeCell ref="E48:F48"/>
    <mergeCell ref="B5:K5"/>
    <mergeCell ref="G44:J44"/>
    <mergeCell ref="G22:J22"/>
    <mergeCell ref="E38:F38"/>
    <mergeCell ref="G31:J31"/>
    <mergeCell ref="C47:D47"/>
    <mergeCell ref="G21:J21"/>
    <mergeCell ref="C40:D40"/>
    <mergeCell ref="E40:F40"/>
    <mergeCell ref="G48:J48"/>
    <mergeCell ref="G23:J23"/>
    <mergeCell ref="G38:J38"/>
    <mergeCell ref="E26:F26"/>
    <mergeCell ref="L6:M6"/>
    <mergeCell ref="E25:F25"/>
    <mergeCell ref="G49:J49"/>
    <mergeCell ref="G24:J24"/>
    <mergeCell ref="G33:J33"/>
    <mergeCell ref="C34:D34"/>
    <mergeCell ref="G26:J26"/>
    <mergeCell ref="G35:J35"/>
    <mergeCell ref="G25:J25"/>
    <mergeCell ref="E39:F39"/>
    <mergeCell ref="E44:F44"/>
    <mergeCell ref="C20:D20"/>
    <mergeCell ref="E20:F20"/>
    <mergeCell ref="C29:D29"/>
    <mergeCell ref="E29:F29"/>
    <mergeCell ref="H13:J13"/>
    <mergeCell ref="C44:D44"/>
    <mergeCell ref="C22:D22"/>
    <mergeCell ref="L8:M8"/>
    <mergeCell ref="C31:D31"/>
    <mergeCell ref="E31:F31"/>
    <mergeCell ref="H15:J15"/>
    <mergeCell ref="C46:D46"/>
    <mergeCell ref="C21:D21"/>
    <mergeCell ref="E46:F46"/>
    <mergeCell ref="G39:J39"/>
    <mergeCell ref="A14:B14"/>
    <mergeCell ref="C48:D48"/>
    <mergeCell ref="C23:D23"/>
    <mergeCell ref="G37:J37"/>
    <mergeCell ref="L9:M9"/>
    <mergeCell ref="C32:D32"/>
    <mergeCell ref="C38:D38"/>
    <mergeCell ref="E32:F32"/>
    <mergeCell ref="E41:F41"/>
    <mergeCell ref="C49:D49"/>
    <mergeCell ref="E43:F43"/>
    <mergeCell ref="C24:D24"/>
    <mergeCell ref="E24:F24"/>
    <mergeCell ref="C33:D33"/>
    <mergeCell ref="E33:F33"/>
    <mergeCell ref="C42:D42"/>
    <mergeCell ref="A4:M4"/>
    <mergeCell ref="E42:F42"/>
    <mergeCell ref="A1:H1"/>
    <mergeCell ref="C26:D26"/>
    <mergeCell ref="G41:J41"/>
    <mergeCell ref="C35:D35"/>
    <mergeCell ref="E35:F35"/>
    <mergeCell ref="A16:B16"/>
    <mergeCell ref="C25:D25"/>
    <mergeCell ref="E19:F19"/>
    <mergeCell ref="G43:J43"/>
    <mergeCell ref="E28:F28"/>
    <mergeCell ref="B7:K7"/>
    <mergeCell ref="G27:J27"/>
    <mergeCell ref="G36:J36"/>
    <mergeCell ref="G42:J42"/>
    <mergeCell ref="E30:F30"/>
    <mergeCell ref="H14:J14"/>
    <mergeCell ref="E45:F45"/>
    <mergeCell ref="C16:F16"/>
    <mergeCell ref="G19:J19"/>
    <mergeCell ref="C39:D39"/>
    <mergeCell ref="G28:J28"/>
    <mergeCell ref="C37:D37"/>
    <mergeCell ref="A13:B13"/>
    <mergeCell ref="G30:J30"/>
    <mergeCell ref="E37:F37"/>
    <mergeCell ref="E47:F47"/>
    <mergeCell ref="E21:F21"/>
    <mergeCell ref="G45:J45"/>
  </mergeCells>
  <conditionalFormatting sqref="K15">
    <cfRule type="expression" priority="1" dxfId="0" stopIfTrue="0">
      <formula>$K$15&gt;0</formula>
    </cfRule>
  </conditionalFormatting>
  <conditionalFormatting sqref="M20:M49">
    <cfRule type="expression" priority="2" dxfId="0" stopIfTrue="0">
      <formula>N20=1</formula>
    </cfRule>
  </conditionalFormatting>
  <conditionalFormatting sqref="K20:K49">
    <cfRule type="expression" priority="3" dxfId="0" stopIfTrue="0">
      <formula>N20=1</formula>
    </cfRule>
    <cfRule type="expression" priority="4" dxfId="1">
      <formula>AND(ISNUMBER(K20),MOD(K20,1)=0)</formula>
    </cfRule>
  </conditionalFormatting>
  <conditionalFormatting sqref="B20:B49">
    <cfRule type="expression" priority="5" dxfId="1">
      <formula>AND(ISNUMBER(B20),MOD(B20,1)=0)</formula>
    </cfRule>
  </conditionalFormatting>
  <dataValidations count="4">
    <dataValidation sqref="C11" showDropDown="0" showInputMessage="0" showErrorMessage="1" allowBlank="1" errorTitle="Date et heure attendues" error="Saisissez une date, et si besoin une heure (jj/mm/aaaa hh:mm)." type="date" operator="greaterThanOrEqual">
      <formula1>36526</formula1>
    </dataValidation>
    <dataValidation sqref="C14" showDropDown="0" showInputMessage="0" showErrorMessage="1" allowBlank="1" errorTitle="Date et heure attendues" error="Saisissez une date, et si besoin une heure (jj/mm/aaaa hh:mm)." type="date" operator="greaterThanOrEqual">
      <formula1>36526</formula1>
    </dataValidation>
    <dataValidation sqref="B20:B49 K20:K49" showDropDown="0" showInputMessage="0" showErrorMessage="1" allowBlank="1" errorTitle="Date et heure attendues" error="Saisissez une date, et si besoin une heure (jj/mm/aaaa hh:mm)." type="date" operator="greaterThanOrEqual">
      <formula1>36526</formula1>
    </dataValidation>
    <dataValidation sqref="L20:L49" showDropDown="0" showInputMessage="0" showErrorMessage="1" allowBlank="1" errorTitle="Valeur de la liste" error="Choisissez une valeur dans la liste." type="list">
      <formula1>"À faire,En cours,Faite,Abandonnée"</formula1>
    </dataValidation>
  </dataValidations>
  <printOptions horizontalCentered="1"/>
  <pageMargins left="0.4" right="0.4" top="0.5" bottom="0.6" header="0.5" footer="0.5"/>
  <pageSetup orientation="landscape" paperSize="9" fitToHeight="0" fitToWidth="1"/>
  <headerFooter>
    <oddHeader/>
    <oddFooter>&amp;L&amp;"Arial,Regular"&amp;8 &amp;K57534ETudor Hilcu, par THG Conseil&amp;C&amp;"Arial,Regular"&amp;8 &amp;K57534Ethgconseil.fr&amp;R&amp;"Arial,Regular"&amp;8 &amp;K57534E&amp;P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Q91"/>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Exemple fictif · La crise sur une page</t>
        </is>
      </c>
    </row>
    <row r="2" ht="24" customHeight="1">
      <c r="A2" s="34" t="inlineStr">
        <is>
          <t>Exemple fictif : société, personnes, montants et dates inventés pour montrer le fonctionnement du classeur. Ne les reprenez pas : vos données vont dans les autres onglets.</t>
        </is>
      </c>
      <c r="B2" s="35" t="n"/>
      <c r="C2" s="35" t="n"/>
      <c r="D2" s="35" t="n"/>
      <c r="E2" s="35" t="n"/>
      <c r="F2" s="35" t="n"/>
      <c r="G2" s="35" t="n"/>
      <c r="H2" s="35" t="n"/>
      <c r="I2" s="35" t="n"/>
      <c r="J2" s="35" t="n"/>
      <c r="K2" s="35" t="n"/>
      <c r="L2" s="35" t="n"/>
      <c r="M2" s="35" t="n"/>
    </row>
    <row r="3" ht="8" customHeight="1"/>
    <row r="4">
      <c r="A4" s="36" t="inlineStr">
        <is>
          <t>Situation au</t>
        </is>
      </c>
      <c r="C4" s="65" t="n">
        <v>46303.375</v>
      </c>
      <c r="D4" s="27" t="inlineStr">
        <is>
          <t>Date figée pour l’exemple. Effacez-la pour voir la situation à aujourd’hui.</t>
        </is>
      </c>
      <c r="N4" s="37">
        <f>IF(C4="",NOW(),C4)</f>
        <v/>
      </c>
    </row>
    <row r="6" ht="24" customHeight="1">
      <c r="A6" s="66" t="inlineStr">
        <is>
          <t>A · Les 48 premières heures</t>
        </is>
      </c>
      <c r="B6" s="4" t="n"/>
      <c r="C6" s="4" t="n"/>
      <c r="D6" s="4" t="n"/>
      <c r="E6" s="4" t="n"/>
      <c r="F6" s="4" t="n"/>
      <c r="G6" s="4" t="n"/>
      <c r="H6" s="4" t="n"/>
      <c r="I6" s="4" t="n"/>
      <c r="J6" s="4" t="n"/>
      <c r="K6" s="4" t="n"/>
      <c r="L6" s="4" t="n"/>
      <c r="M6" s="4" t="n"/>
    </row>
    <row r="8">
      <c r="A8" s="14" t="inlineStr">
        <is>
          <t>Société</t>
        </is>
      </c>
      <c r="C8" s="15" t="inlineStr">
        <is>
          <t>Société exemple (fictive), atelier de 45 salariés</t>
        </is>
      </c>
      <c r="D8" s="15" t="n"/>
      <c r="E8" s="15" t="n"/>
      <c r="F8" s="15" t="n"/>
      <c r="H8" s="16" t="inlineStr">
        <is>
          <t>Relecture</t>
        </is>
      </c>
      <c r="K8" s="17">
        <f>IF($C$10="","Date à saisir",IF(INT($N$4)&gt;$C$10+365,"Relecture en retard","À jour"))</f>
        <v/>
      </c>
    </row>
    <row r="9">
      <c r="A9" s="14" t="inlineStr">
        <is>
          <t>Rédigée par</t>
        </is>
      </c>
      <c r="C9" s="15" t="inlineStr">
        <is>
          <t>La dirigeante</t>
        </is>
      </c>
      <c r="D9" s="15" t="n"/>
      <c r="E9" s="15" t="n"/>
      <c r="F9" s="15" t="n"/>
      <c r="H9" s="16" t="inlineStr">
        <is>
          <t>À relire avant le</t>
        </is>
      </c>
      <c r="K9" s="18">
        <f>IF($C$10="","",$C$10+365)</f>
        <v/>
      </c>
    </row>
    <row r="10">
      <c r="A10" s="14" t="inlineStr">
        <is>
          <t>Mise à jour le</t>
        </is>
      </c>
      <c r="C10" s="19" t="n">
        <v>46037</v>
      </c>
      <c r="H10" s="16" t="inlineStr">
        <is>
          <t>Fiche remplie à</t>
        </is>
      </c>
      <c r="K10" s="20">
        <f>COUNTA(C14,G14,C15,G15,C20,G20,C21,B26,G26,B27,G27,B28,G28,G33,G34,G35,G36)/17</f>
        <v/>
      </c>
    </row>
    <row r="12" ht="20" customHeight="1">
      <c r="A12" s="21" t="inlineStr">
        <is>
          <t>1 · Qui décide</t>
        </is>
      </c>
      <c r="B12" s="22" t="n"/>
      <c r="C12" s="22" t="n"/>
      <c r="D12" s="22" t="n"/>
      <c r="E12" s="22" t="n"/>
      <c r="F12" s="22" t="n"/>
      <c r="G12" s="22" t="n"/>
      <c r="H12" s="22" t="n"/>
      <c r="I12" s="22" t="n"/>
      <c r="J12" s="22" t="n"/>
      <c r="K12" s="22" t="n"/>
      <c r="L12" s="22" t="n"/>
      <c r="M12" s="22" t="n"/>
    </row>
    <row r="13" ht="18" customHeight="1">
      <c r="B13" s="23" t="inlineStr">
        <is>
          <t>Rôle</t>
        </is>
      </c>
      <c r="C13" s="23" t="inlineStr">
        <is>
          <t>Nom</t>
        </is>
      </c>
      <c r="D13" s="23" t="inlineStr">
        <is>
          <t>Fonction</t>
        </is>
      </c>
      <c r="E13" s="24" t="n"/>
      <c r="F13" s="24" t="n"/>
      <c r="G13" s="23" t="inlineStr">
        <is>
          <t>Téléphone</t>
        </is>
      </c>
      <c r="H13" s="24" t="n"/>
      <c r="I13" s="24" t="n"/>
      <c r="J13" s="23" t="inlineStr">
        <is>
          <t>Autre moyen de le joindre</t>
        </is>
      </c>
      <c r="K13" s="24" t="n"/>
      <c r="L13" s="24" t="n"/>
      <c r="M13" s="24" t="n"/>
    </row>
    <row r="14" ht="22" customHeight="1">
      <c r="B14" s="25" t="inlineStr">
        <is>
          <t>Décide</t>
        </is>
      </c>
      <c r="C14" s="26" t="inlineStr">
        <is>
          <t>La dirigeante</t>
        </is>
      </c>
      <c r="D14" s="26" t="inlineStr">
        <is>
          <t>Présidente</t>
        </is>
      </c>
      <c r="E14" s="26" t="n"/>
      <c r="F14" s="26" t="n"/>
      <c r="G14" s="15" t="inlineStr">
        <is>
          <t>06 XX XX XX 01</t>
        </is>
      </c>
      <c r="H14" s="15" t="n"/>
      <c r="I14" s="15" t="n"/>
      <c r="J14" s="26" t="inlineStr">
        <is>
          <t>Domicile : 01 XX XX XX 11</t>
        </is>
      </c>
      <c r="K14" s="26" t="n"/>
      <c r="L14" s="26" t="n"/>
      <c r="M14" s="26" t="n"/>
    </row>
    <row r="15" ht="31.8" customHeight="1">
      <c r="B15" s="25" t="inlineStr">
        <is>
          <t>Le remplace</t>
        </is>
      </c>
      <c r="C15" s="26" t="inlineStr">
        <is>
          <t>Le directeur administratif et financier</t>
        </is>
      </c>
      <c r="D15" s="26" t="inlineStr">
        <is>
          <t>DAF</t>
        </is>
      </c>
      <c r="E15" s="26" t="n"/>
      <c r="F15" s="26" t="n"/>
      <c r="G15" s="15" t="inlineStr">
        <is>
          <t>06 XX XX XX 02</t>
        </is>
      </c>
      <c r="H15" s="15" t="n"/>
      <c r="I15" s="15" t="n"/>
      <c r="J15" s="26" t="inlineStr">
        <is>
          <t>Messagerie de l’équipe</t>
        </is>
      </c>
      <c r="K15" s="26" t="n"/>
      <c r="L15" s="26" t="n"/>
      <c r="M15" s="26" t="n"/>
    </row>
    <row r="16" ht="17.1" customHeight="1">
      <c r="B16" s="27" t="inlineStr">
        <is>
          <t>Une seule personne décide. Fixez à l’avance au bout de combien de temps sans réponse le remplaçant décide à sa place.</t>
        </is>
      </c>
    </row>
    <row r="18" ht="20" customHeight="1">
      <c r="A18" s="21" t="inlineStr">
        <is>
          <t>2 · Qui parle</t>
        </is>
      </c>
      <c r="B18" s="22" t="n"/>
      <c r="C18" s="22" t="n"/>
      <c r="D18" s="22" t="n"/>
      <c r="E18" s="22" t="n"/>
      <c r="F18" s="22" t="n"/>
      <c r="G18" s="22" t="n"/>
      <c r="H18" s="22" t="n"/>
      <c r="I18" s="22" t="n"/>
      <c r="J18" s="22" t="n"/>
      <c r="K18" s="22" t="n"/>
      <c r="L18" s="22" t="n"/>
      <c r="M18" s="22" t="n"/>
    </row>
    <row r="19" ht="18" customHeight="1">
      <c r="B19" s="23" t="inlineStr">
        <is>
          <t>Rôle</t>
        </is>
      </c>
      <c r="C19" s="23" t="inlineStr">
        <is>
          <t>Nom</t>
        </is>
      </c>
      <c r="D19" s="23" t="inlineStr">
        <is>
          <t>Fonction</t>
        </is>
      </c>
      <c r="E19" s="24" t="n"/>
      <c r="F19" s="24" t="n"/>
      <c r="G19" s="23" t="inlineStr">
        <is>
          <t>Téléphone</t>
        </is>
      </c>
      <c r="H19" s="24" t="n"/>
      <c r="I19" s="24" t="n"/>
      <c r="J19" s="23" t="inlineStr">
        <is>
          <t>Autre moyen de le joindre</t>
        </is>
      </c>
      <c r="K19" s="24" t="n"/>
      <c r="L19" s="24" t="n"/>
      <c r="M19" s="24" t="n"/>
    </row>
    <row r="20" ht="31.8" customHeight="1">
      <c r="B20" s="25" t="inlineStr">
        <is>
          <t>Parle aux salariés, aux clients et à la banque</t>
        </is>
      </c>
      <c r="C20" s="26" t="inlineStr">
        <is>
          <t>La responsable commerciale</t>
        </is>
      </c>
      <c r="D20" s="26" t="inlineStr">
        <is>
          <t>Directrice commerciale</t>
        </is>
      </c>
      <c r="E20" s="26" t="n"/>
      <c r="F20" s="26" t="n"/>
      <c r="G20" s="15" t="inlineStr">
        <is>
          <t>06 XX XX XX 03</t>
        </is>
      </c>
      <c r="H20" s="15" t="n"/>
      <c r="I20" s="15" t="n"/>
      <c r="J20" s="26" t="inlineStr">
        <is>
          <t>Messagerie de l’équipe</t>
        </is>
      </c>
      <c r="K20" s="26" t="n"/>
      <c r="L20" s="26" t="n"/>
      <c r="M20" s="26" t="n"/>
    </row>
    <row r="21" ht="40" customHeight="1">
      <c r="B21" s="28" t="inlineStr">
        <is>
          <t>Premier message, à dire dans l’heure</t>
        </is>
      </c>
      <c r="C21" s="29" t="inlineStr">
        <is>
          <t>Un incident touche notre production depuis ce matin. Les équipes sont en sécurité. Nous faisons le point à 17 h et vous rappelons avant 18 h.</t>
        </is>
      </c>
      <c r="D21" s="29" t="n"/>
      <c r="E21" s="29" t="n"/>
      <c r="F21" s="29" t="n"/>
      <c r="G21" s="29" t="n"/>
      <c r="H21" s="29" t="n"/>
      <c r="I21" s="29" t="n"/>
      <c r="J21" s="29" t="n"/>
      <c r="K21" s="29" t="n"/>
      <c r="L21" s="29" t="n"/>
      <c r="M21" s="29" t="n"/>
    </row>
    <row r="22" ht="17.1" customHeight="1">
      <c r="B22" s="27" t="inlineStr">
        <is>
          <t>Une seule voix. Les autres renvoient vers elle : « Je n’ai pas l’information, elle vous rappelle avant telle heure. »</t>
        </is>
      </c>
    </row>
    <row r="24" ht="20" customHeight="1">
      <c r="A24" s="21" t="inlineStr">
        <is>
          <t>3 · Qui fait quoi : les trois premières actions</t>
        </is>
      </c>
      <c r="B24" s="22" t="n"/>
      <c r="C24" s="22" t="n"/>
      <c r="D24" s="22" t="n"/>
      <c r="E24" s="22" t="n"/>
      <c r="F24" s="22" t="n"/>
      <c r="G24" s="22" t="n"/>
      <c r="H24" s="22" t="n"/>
      <c r="I24" s="22" t="n"/>
      <c r="J24" s="22" t="n"/>
      <c r="K24" s="22" t="n"/>
      <c r="L24" s="22" t="n"/>
      <c r="M24" s="22" t="n"/>
    </row>
    <row r="25" ht="18" customHeight="1">
      <c r="A25" s="23" t="inlineStr">
        <is>
          <t>N°</t>
        </is>
      </c>
      <c r="B25" s="23" t="inlineStr">
        <is>
          <t>Action</t>
        </is>
      </c>
      <c r="C25" s="24" t="n"/>
      <c r="D25" s="24" t="n"/>
      <c r="E25" s="24" t="n"/>
      <c r="F25" s="24" t="n"/>
      <c r="G25" s="23" t="inlineStr">
        <is>
          <t>Qui</t>
        </is>
      </c>
      <c r="H25" s="24" t="n"/>
      <c r="I25" s="24" t="n"/>
      <c r="J25" s="23" t="inlineStr">
        <is>
          <t>Avant quand</t>
        </is>
      </c>
      <c r="K25" s="24" t="n"/>
      <c r="L25" s="23" t="inlineStr">
        <is>
          <t>Faite</t>
        </is>
      </c>
      <c r="M25" s="24" t="n"/>
    </row>
    <row r="26" ht="22" customHeight="1">
      <c r="A26" s="30" t="n">
        <v>1</v>
      </c>
      <c r="B26" s="26" t="inlineStr">
        <is>
          <t>Mettre les personnes en sécurité et faire le point sur les blessés</t>
        </is>
      </c>
      <c r="C26" s="26" t="n"/>
      <c r="D26" s="26" t="n"/>
      <c r="E26" s="26" t="n"/>
      <c r="F26" s="26" t="n"/>
      <c r="G26" s="26" t="inlineStr">
        <is>
          <t>Le chef d’atelier</t>
        </is>
      </c>
      <c r="H26" s="26" t="n"/>
      <c r="I26" s="26" t="n"/>
      <c r="J26" s="15" t="inlineStr">
        <is>
          <t>H + 1</t>
        </is>
      </c>
      <c r="K26" s="15" t="n"/>
      <c r="L26" s="31" t="inlineStr">
        <is>
          <t>Oui</t>
        </is>
      </c>
      <c r="M26" s="31" t="n"/>
    </row>
    <row r="27" ht="22" customHeight="1">
      <c r="A27" s="30" t="n">
        <v>2</v>
      </c>
      <c r="B27" s="26" t="inlineStr">
        <is>
          <t>Couper l’accès au système touché et appeler le prestataire informatique</t>
        </is>
      </c>
      <c r="C27" s="26" t="n"/>
      <c r="D27" s="26" t="n"/>
      <c r="E27" s="26" t="n"/>
      <c r="F27" s="26" t="n"/>
      <c r="G27" s="26" t="inlineStr">
        <is>
          <t>Le DAF</t>
        </is>
      </c>
      <c r="H27" s="26" t="n"/>
      <c r="I27" s="26" t="n"/>
      <c r="J27" s="15" t="inlineStr">
        <is>
          <t>H + 2</t>
        </is>
      </c>
      <c r="K27" s="15" t="n"/>
      <c r="L27" s="31" t="inlineStr">
        <is>
          <t>Oui</t>
        </is>
      </c>
      <c r="M27" s="31" t="n"/>
    </row>
    <row r="28" ht="22" customHeight="1">
      <c r="A28" s="30" t="n">
        <v>3</v>
      </c>
      <c r="B28" s="26" t="inlineStr">
        <is>
          <t>Déclarer le sinistre à l’assureur, avec photos et premières pièces</t>
        </is>
      </c>
      <c r="C28" s="26" t="n"/>
      <c r="D28" s="26" t="n"/>
      <c r="E28" s="26" t="n"/>
      <c r="F28" s="26" t="n"/>
      <c r="G28" s="26" t="inlineStr">
        <is>
          <t>La dirigeante</t>
        </is>
      </c>
      <c r="H28" s="26" t="n"/>
      <c r="I28" s="26" t="n"/>
      <c r="J28" s="15" t="inlineStr">
        <is>
          <t>Jour 2, 12 h</t>
        </is>
      </c>
      <c r="K28" s="15" t="n"/>
      <c r="L28" s="31" t="inlineStr">
        <is>
          <t>Non</t>
        </is>
      </c>
      <c r="M28" s="31" t="n"/>
    </row>
    <row r="29" ht="29.1" customHeight="1">
      <c r="B29" s="27" t="inlineStr">
        <is>
          <t>Par exemple : mettre les personnes en sécurité, couper l’accès au système touché, déclarer le sinistre à l’assureur dans le délai du contrat (jamais moins de cinq jours ouvrés, deux en cas de vol : article L113-2 du Code des assurances).</t>
        </is>
      </c>
    </row>
    <row r="31" ht="20" customHeight="1">
      <c r="A31" s="21" t="inlineStr">
        <is>
          <t>4 · Les numéros utiles, imprimés</t>
        </is>
      </c>
      <c r="B31" s="22" t="n"/>
      <c r="C31" s="22" t="n"/>
      <c r="D31" s="22" t="n"/>
      <c r="E31" s="22" t="n"/>
      <c r="F31" s="22" t="n"/>
      <c r="G31" s="22" t="n"/>
      <c r="H31" s="22" t="n"/>
      <c r="I31" s="22" t="n"/>
      <c r="J31" s="22" t="n"/>
      <c r="K31" s="22" t="n"/>
      <c r="L31" s="22" t="n"/>
      <c r="M31" s="22" t="n"/>
    </row>
    <row r="32" ht="18" customHeight="1">
      <c r="B32" s="23" t="inlineStr">
        <is>
          <t>Contact</t>
        </is>
      </c>
      <c r="C32" s="23" t="inlineStr">
        <is>
          <t>Organisme</t>
        </is>
      </c>
      <c r="D32" s="23" t="inlineStr">
        <is>
          <t>Interlocuteur</t>
        </is>
      </c>
      <c r="E32" s="24" t="n"/>
      <c r="F32" s="24" t="n"/>
      <c r="G32" s="23" t="inlineStr">
        <is>
          <t>Téléphone</t>
        </is>
      </c>
      <c r="H32" s="24" t="n"/>
      <c r="I32" s="23" t="inlineStr">
        <is>
          <t>N° de contrat ou de client</t>
        </is>
      </c>
      <c r="J32" s="24" t="n"/>
      <c r="K32" s="24" t="n"/>
      <c r="L32" s="23" t="inlineStr">
        <is>
          <t>Joignable quand</t>
        </is>
      </c>
      <c r="M32" s="24" t="n"/>
    </row>
    <row r="33" ht="22" customHeight="1">
      <c r="B33" s="25" t="inlineStr">
        <is>
          <t>Assurance</t>
        </is>
      </c>
      <c r="C33" s="26" t="inlineStr">
        <is>
          <t>Assureur exemple</t>
        </is>
      </c>
      <c r="D33" s="26" t="inlineStr">
        <is>
          <t>Chargée de compte</t>
        </is>
      </c>
      <c r="E33" s="26" t="n"/>
      <c r="F33" s="26" t="n"/>
      <c r="G33" s="15" t="inlineStr">
        <is>
          <t>01 XX XX XX 21</t>
        </is>
      </c>
      <c r="H33" s="15" t="n"/>
      <c r="I33" s="15" t="inlineStr">
        <is>
          <t>Contrat n° EX-0001</t>
        </is>
      </c>
      <c r="J33" s="15" t="n"/>
      <c r="K33" s="15" t="n"/>
      <c r="L33" s="32" t="inlineStr">
        <is>
          <t>Ligne sinistres 24 h sur 24</t>
        </is>
      </c>
      <c r="M33" s="32" t="n"/>
    </row>
    <row r="34" ht="22" customHeight="1">
      <c r="B34" s="25" t="inlineStr">
        <is>
          <t>Banque</t>
        </is>
      </c>
      <c r="C34" s="26" t="inlineStr">
        <is>
          <t>Banque exemple</t>
        </is>
      </c>
      <c r="D34" s="26" t="inlineStr">
        <is>
          <t>Conseiller entreprise</t>
        </is>
      </c>
      <c r="E34" s="26" t="n"/>
      <c r="F34" s="26" t="n"/>
      <c r="G34" s="15" t="inlineStr">
        <is>
          <t>01 XX XX XX 22</t>
        </is>
      </c>
      <c r="H34" s="15" t="n"/>
      <c r="I34" s="15" t="inlineStr">
        <is>
          <t>Client n° EX-0002</t>
        </is>
      </c>
      <c r="J34" s="15" t="n"/>
      <c r="K34" s="15" t="n"/>
      <c r="L34" s="32" t="inlineStr">
        <is>
          <t>Du lundi au vendredi</t>
        </is>
      </c>
      <c r="M34" s="32" t="n"/>
    </row>
    <row r="35" ht="31.8" customHeight="1">
      <c r="B35" s="25" t="inlineStr">
        <is>
          <t>Expert-comptable</t>
        </is>
      </c>
      <c r="C35" s="26" t="inlineStr">
        <is>
          <t>Cabinet comptable exemple</t>
        </is>
      </c>
      <c r="D35" s="26" t="inlineStr">
        <is>
          <t>Expert-comptable associé</t>
        </is>
      </c>
      <c r="E35" s="26" t="n"/>
      <c r="F35" s="26" t="n"/>
      <c r="G35" s="15" t="inlineStr">
        <is>
          <t>01 XX XX XX 23</t>
        </is>
      </c>
      <c r="H35" s="15" t="n"/>
      <c r="I35" s="15" t="inlineStr">
        <is>
          <t>Dossier EX-0003</t>
        </is>
      </c>
      <c r="J35" s="15" t="n"/>
      <c r="K35" s="15" t="n"/>
      <c r="L35" s="32" t="inlineStr">
        <is>
          <t>Portable en cas d’urgence</t>
        </is>
      </c>
      <c r="M35" s="32" t="n"/>
    </row>
    <row r="36" ht="31.8" customHeight="1">
      <c r="B36" s="25" t="inlineStr">
        <is>
          <t>Avocat</t>
        </is>
      </c>
      <c r="C36" s="26" t="inlineStr">
        <is>
          <t>Cabinet d’avocats exemple</t>
        </is>
      </c>
      <c r="D36" s="26" t="inlineStr">
        <is>
          <t>Avocate</t>
        </is>
      </c>
      <c r="E36" s="26" t="n"/>
      <c r="F36" s="26" t="n"/>
      <c r="G36" s="15" t="inlineStr">
        <is>
          <t>01 XX XX XX 24</t>
        </is>
      </c>
      <c r="H36" s="15" t="n"/>
      <c r="I36" s="15" t="inlineStr"/>
      <c r="J36" s="15" t="n"/>
      <c r="K36" s="15" t="n"/>
      <c r="L36" s="32" t="inlineStr">
        <is>
          <t>Sur rendez-vous, urgence possible</t>
        </is>
      </c>
      <c r="M36" s="32" t="n"/>
    </row>
    <row r="37" ht="31.8" customHeight="1">
      <c r="B37" s="25" t="inlineStr">
        <is>
          <t>Prestataire informatique</t>
        </is>
      </c>
      <c r="C37" s="26" t="inlineStr">
        <is>
          <t>Prestataire informatique exemple</t>
        </is>
      </c>
      <c r="D37" s="26" t="inlineStr">
        <is>
          <t>Astreinte</t>
        </is>
      </c>
      <c r="E37" s="26" t="n"/>
      <c r="F37" s="26" t="n"/>
      <c r="G37" s="15" t="inlineStr">
        <is>
          <t>01 XX XX XX 25</t>
        </is>
      </c>
      <c r="H37" s="15" t="n"/>
      <c r="I37" s="15" t="inlineStr">
        <is>
          <t>Contrat EX-0005</t>
        </is>
      </c>
      <c r="J37" s="15" t="n"/>
      <c r="K37" s="15" t="n"/>
      <c r="L37" s="32" t="inlineStr">
        <is>
          <t>Astreinte 24 h sur 24</t>
        </is>
      </c>
      <c r="M37" s="32" t="n"/>
    </row>
    <row r="38" ht="31.8" customHeight="1">
      <c r="B38" s="25" t="inlineStr">
        <is>
          <t>Hébergeur (site, messagerie, données)</t>
        </is>
      </c>
      <c r="C38" s="26" t="inlineStr">
        <is>
          <t>Hébergeur exemple</t>
        </is>
      </c>
      <c r="D38" s="26" t="inlineStr">
        <is>
          <t>Support</t>
        </is>
      </c>
      <c r="E38" s="26" t="n"/>
      <c r="F38" s="26" t="n"/>
      <c r="G38" s="15" t="inlineStr">
        <is>
          <t>01 XX XX XX 26</t>
        </is>
      </c>
      <c r="H38" s="15" t="n"/>
      <c r="I38" s="15" t="inlineStr">
        <is>
          <t>Compte EX-0006</t>
        </is>
      </c>
      <c r="J38" s="15" t="n"/>
      <c r="K38" s="15" t="n"/>
      <c r="L38" s="32" t="inlineStr">
        <is>
          <t>Support en ligne</t>
        </is>
      </c>
      <c r="M38" s="32" t="n"/>
    </row>
    <row r="39" ht="31.8" customHeight="1">
      <c r="B39" s="25" t="inlineStr">
        <is>
          <t>Fournisseur d’énergie</t>
        </is>
      </c>
      <c r="C39" s="26" t="inlineStr">
        <is>
          <t>Fournisseur d’énergie exemple</t>
        </is>
      </c>
      <c r="D39" s="26" t="inlineStr">
        <is>
          <t>Service entreprises</t>
        </is>
      </c>
      <c r="E39" s="26" t="n"/>
      <c r="F39" s="26" t="n"/>
      <c r="G39" s="15" t="inlineStr">
        <is>
          <t>09 XX XX XX 27</t>
        </is>
      </c>
      <c r="H39" s="15" t="n"/>
      <c r="I39" s="15" t="inlineStr">
        <is>
          <t>Point de livraison EX-0007</t>
        </is>
      </c>
      <c r="J39" s="15" t="n"/>
      <c r="K39" s="15" t="n"/>
      <c r="L39" s="32" t="inlineStr">
        <is>
          <t>Dépannage 24 h sur 24</t>
        </is>
      </c>
      <c r="M39" s="32" t="n"/>
    </row>
    <row r="40" ht="22" customHeight="1">
      <c r="B40" s="33" t="inlineStr">
        <is>
          <t>Autre</t>
        </is>
      </c>
      <c r="C40" s="26" t="n"/>
      <c r="D40" s="26" t="n"/>
      <c r="E40" s="26" t="n"/>
      <c r="F40" s="26" t="n"/>
      <c r="G40" s="15" t="n"/>
      <c r="H40" s="15" t="n"/>
      <c r="I40" s="15" t="n"/>
      <c r="J40" s="15" t="n"/>
      <c r="K40" s="15" t="n"/>
      <c r="L40" s="32" t="n"/>
      <c r="M40" s="32" t="n"/>
    </row>
    <row r="41" ht="22" customHeight="1">
      <c r="B41" s="33" t="inlineStr">
        <is>
          <t>Autre</t>
        </is>
      </c>
      <c r="C41" s="26" t="n"/>
      <c r="D41" s="26" t="n"/>
      <c r="E41" s="26" t="n"/>
      <c r="F41" s="26" t="n"/>
      <c r="G41" s="15" t="n"/>
      <c r="H41" s="15" t="n"/>
      <c r="I41" s="15" t="n"/>
      <c r="J41" s="15" t="n"/>
      <c r="K41" s="15" t="n"/>
      <c r="L41" s="32" t="n"/>
      <c r="M41" s="32" t="n"/>
    </row>
    <row r="42" ht="22" customHeight="1">
      <c r="B42" s="33" t="inlineStr">
        <is>
          <t>Autre</t>
        </is>
      </c>
      <c r="C42" s="26" t="n"/>
      <c r="D42" s="26" t="n"/>
      <c r="E42" s="26" t="n"/>
      <c r="F42" s="26" t="n"/>
      <c r="G42" s="15" t="n"/>
      <c r="H42" s="15" t="n"/>
      <c r="I42" s="15" t="n"/>
      <c r="J42" s="15" t="n"/>
      <c r="K42" s="15" t="n"/>
      <c r="L42" s="32" t="n"/>
      <c r="M42" s="32" t="n"/>
    </row>
    <row r="44" ht="24" customHeight="1">
      <c r="A44" s="34" t="inlineStr">
        <is>
          <t>Une copie imprimée dans un tiroir, une dans le téléphone (photo ou PDF). Relue une fois par an, et après chaque changement de banque, d’assureur ou de prestataire.</t>
        </is>
      </c>
      <c r="B44" s="35" t="n"/>
      <c r="C44" s="35" t="n"/>
      <c r="D44" s="35" t="n"/>
      <c r="E44" s="35" t="n"/>
      <c r="F44" s="35" t="n"/>
      <c r="G44" s="35" t="n"/>
      <c r="H44" s="35" t="n"/>
      <c r="I44" s="35" t="n"/>
      <c r="J44" s="35" t="n"/>
      <c r="K44" s="35" t="n"/>
      <c r="L44" s="35" t="n"/>
      <c r="M44" s="35" t="n"/>
    </row>
    <row r="46" ht="24" customHeight="1">
      <c r="A46" s="66" t="inlineStr">
        <is>
          <t>B · Fournisseurs critiques</t>
        </is>
      </c>
      <c r="B46" s="4" t="n"/>
      <c r="C46" s="4" t="n"/>
      <c r="D46" s="4" t="n"/>
      <c r="E46" s="4" t="n"/>
      <c r="F46" s="4" t="n"/>
      <c r="G46" s="4" t="n"/>
      <c r="H46" s="4" t="n"/>
      <c r="I46" s="4" t="n"/>
      <c r="J46" s="4" t="n"/>
      <c r="K46" s="4" t="n"/>
      <c r="L46" s="4" t="n"/>
      <c r="M46" s="4" t="n"/>
    </row>
    <row r="48" ht="17" customHeight="1">
      <c r="A48" s="38" t="inlineStr">
        <is>
          <t>Les trois plus critiques</t>
        </is>
      </c>
      <c r="B48" s="4" t="n"/>
      <c r="C48" s="4" t="n"/>
      <c r="D48" s="4" t="n"/>
      <c r="E48" s="4" t="n"/>
      <c r="F48" s="4" t="n"/>
      <c r="G48" s="16" t="inlineStr">
        <is>
          <t>Fournisseurs listés</t>
        </is>
      </c>
      <c r="K48" s="39">
        <f>COUNTA($B$57:$B$61)</f>
        <v/>
      </c>
    </row>
    <row r="49" ht="17" customHeight="1">
      <c r="A49" s="30" t="n">
        <v>1</v>
      </c>
      <c r="B49" s="17">
        <f>IF(COUNT($Q$57:$Q$61)&lt;1,"",INDEX($B$57:$B$61,MATCH(LARGE($Q$57:$Q$61,1),$Q$57:$Q$61,0)))</f>
        <v/>
      </c>
      <c r="C49" s="40">
        <f>IF(COUNT($Q$57:$Q$61)&lt;1,"Aucun fournisseur évalué",INDEX($C$57:$C$61,MATCH(LARGE($Q$57:$Q$61,1),$Q$57:$Q$61,0)))</f>
        <v/>
      </c>
      <c r="D49" s="40" t="n"/>
      <c r="E49" s="41">
        <f>IF(COUNT($Q$57:$Q$61)&lt;1,"",INDEX($I$57:$I$61,MATCH(LARGE($Q$57:$Q$61,1),$Q$57:$Q$61,0)))</f>
        <v/>
      </c>
      <c r="F49" s="17">
        <f>IF(COUNT($Q$57:$Q$61)&lt;1,"",INDEX($J$57:$J$61,MATCH(LARGE($Q$57:$Q$61,1),$Q$57:$Q$61,0)))</f>
        <v/>
      </c>
      <c r="G49" s="16" t="inlineStr">
        <is>
          <t>dont niveau critique</t>
        </is>
      </c>
      <c r="K49" s="39">
        <f>COUNTIF($J$57:$J$61,"Critique")</f>
        <v/>
      </c>
    </row>
    <row r="50" ht="17" customHeight="1">
      <c r="A50" s="30" t="n">
        <v>2</v>
      </c>
      <c r="B50" s="17">
        <f>IF(COUNT($Q$57:$Q$61)&lt;2,"",INDEX($B$57:$B$61,MATCH(LARGE($Q$57:$Q$61,2),$Q$57:$Q$61,0)))</f>
        <v/>
      </c>
      <c r="C50" s="40">
        <f>IF(COUNT($Q$57:$Q$61)&lt;2,"",INDEX($C$57:$C$61,MATCH(LARGE($Q$57:$Q$61,2),$Q$57:$Q$61,0)))</f>
        <v/>
      </c>
      <c r="D50" s="40" t="n"/>
      <c r="E50" s="41">
        <f>IF(COUNT($Q$57:$Q$61)&lt;2,"",INDEX($I$57:$I$61,MATCH(LARGE($Q$57:$Q$61,2),$Q$57:$Q$61,0)))</f>
        <v/>
      </c>
      <c r="F50" s="17">
        <f>IF(COUNT($Q$57:$Q$61)&lt;2,"",INDEX($J$57:$J$61,MATCH(LARGE($Q$57:$Q$61,2),$Q$57:$Q$61,0)))</f>
        <v/>
      </c>
      <c r="G50" s="16" t="inlineStr">
        <is>
          <t>dont niveau élevé</t>
        </is>
      </c>
      <c r="K50" s="39">
        <f>COUNTIF($J$57:$J$61,"Élevé")</f>
        <v/>
      </c>
    </row>
    <row r="51" ht="17" customHeight="1">
      <c r="A51" s="30" t="n">
        <v>3</v>
      </c>
      <c r="B51" s="17">
        <f>IF(COUNT($Q$57:$Q$61)&lt;3,"",INDEX($B$57:$B$61,MATCH(LARGE($Q$57:$Q$61,3),$Q$57:$Q$61,0)))</f>
        <v/>
      </c>
      <c r="C51" s="40">
        <f>IF(COUNT($Q$57:$Q$61)&lt;3,"",INDEX($C$57:$C$61,MATCH(LARGE($Q$57:$Q$61,3),$Q$57:$Q$61,0)))</f>
        <v/>
      </c>
      <c r="D51" s="40" t="n"/>
      <c r="E51" s="41">
        <f>IF(COUNT($Q$57:$Q$61)&lt;3,"",INDEX($I$57:$I$61,MATCH(LARGE($Q$57:$Q$61,3),$Q$57:$Q$61,0)))</f>
        <v/>
      </c>
      <c r="F51" s="17">
        <f>IF(COUNT($Q$57:$Q$61)&lt;3,"",INDEX($J$57:$J$61,MATCH(LARGE($Q$57:$Q$61,3),$Q$57:$Q$61,0)))</f>
        <v/>
      </c>
      <c r="G51" s="16" t="inlineStr">
        <is>
          <t>sans alternative identifiée</t>
        </is>
      </c>
      <c r="K51" s="39">
        <f>COUNTIF($F$57:$F$61,"Non")</f>
        <v/>
      </c>
    </row>
    <row r="52" ht="17" customHeight="1">
      <c r="G52" s="16" t="inlineStr">
        <is>
          <t>revue à refaire ou à dater</t>
        </is>
      </c>
      <c r="K52" s="39">
        <f>COUNTIF($M$57:$M$61,"À revoir")+COUNTIF($M$57:$M$61,"À dater")</f>
        <v/>
      </c>
    </row>
    <row r="53" ht="17" customHeight="1">
      <c r="G53" s="16" t="inlineStr">
        <is>
          <t>Part de vos achats couverte</t>
        </is>
      </c>
      <c r="K53" s="42">
        <f>SUM($D$57:$D$61)</f>
        <v/>
      </c>
      <c r="L53" s="43">
        <f>IF($K$53&gt;1,"Au-dessus de 100 % : vérifiez les parts","")</f>
        <v/>
      </c>
      <c r="M53" s="43" t="n"/>
    </row>
    <row r="55" ht="20" customHeight="1">
      <c r="A55" s="21" t="inlineStr">
        <is>
          <t>Vos fournisseurs</t>
        </is>
      </c>
      <c r="B55" s="22" t="n"/>
      <c r="C55" s="22" t="n"/>
      <c r="D55" s="22" t="n"/>
      <c r="E55" s="22" t="n"/>
      <c r="F55" s="22" t="n"/>
      <c r="G55" s="22" t="n"/>
      <c r="H55" s="22" t="n"/>
      <c r="I55" s="22" t="n"/>
      <c r="J55" s="22" t="n"/>
      <c r="K55" s="22" t="n"/>
      <c r="L55" s="22" t="n"/>
      <c r="M55" s="22" t="n"/>
    </row>
    <row r="56" ht="50" customHeight="1">
      <c r="A56" s="23" t="inlineStr">
        <is>
          <t>N°</t>
        </is>
      </c>
      <c r="B56" s="23" t="inlineStr">
        <is>
          <t>Fournisseur</t>
        </is>
      </c>
      <c r="C56" s="23" t="inlineStr">
        <is>
          <t>Ce qu’il fournit</t>
        </is>
      </c>
      <c r="D56" s="23" t="inlineStr">
        <is>
          <t>Part de vos achats</t>
        </is>
      </c>
      <c r="E56" s="23" t="inlineStr">
        <is>
          <t>Délai pour le remplacer (semaines)</t>
        </is>
      </c>
      <c r="F56" s="23" t="inlineStr">
        <is>
          <t>Alternative identifiée</t>
        </is>
      </c>
      <c r="G56" s="23" t="inlineStr">
        <is>
          <t>Stock de sécurité (jours)</t>
        </is>
      </c>
      <c r="H56" s="23" t="inlineStr">
        <is>
          <t>D × R × C</t>
        </is>
      </c>
      <c r="I56" s="23" t="inlineStr">
        <is>
          <t>Score</t>
        </is>
      </c>
      <c r="J56" s="23" t="inlineStr">
        <is>
          <t>Niveau</t>
        </is>
      </c>
      <c r="K56" s="23" t="inlineStr">
        <is>
          <t>Plan B</t>
        </is>
      </c>
      <c r="L56" s="23" t="inlineStr">
        <is>
          <t>Dernière revue</t>
        </is>
      </c>
      <c r="M56" s="23" t="inlineStr">
        <is>
          <t>Revue</t>
        </is>
      </c>
    </row>
    <row r="57" ht="41.2" customHeight="1">
      <c r="A57" s="44" t="n">
        <v>1</v>
      </c>
      <c r="B57" s="26" t="inlineStr">
        <is>
          <t>Fournisseur A (fictif)</t>
        </is>
      </c>
      <c r="C57" s="26" t="inlineStr">
        <is>
          <t>Composants électroniques</t>
        </is>
      </c>
      <c r="D57" s="45" t="n">
        <v>0.32</v>
      </c>
      <c r="E57" s="46" t="n">
        <v>20</v>
      </c>
      <c r="F57" s="31" t="inlineStr">
        <is>
          <t>Non</t>
        </is>
      </c>
      <c r="G57" s="46" t="n">
        <v>10</v>
      </c>
      <c r="H57" s="47">
        <f>IF(ISNUMBER(I57),N57&amp;" × "&amp;O57&amp;" × "&amp;P57,"")</f>
        <v/>
      </c>
      <c r="I57" s="48">
        <f>IF(AND(B57&lt;&gt;"",ISNUMBER(N57),ISNUMBER(O57),ISNUMBER(P57)),N57*O57*P57,"")</f>
        <v/>
      </c>
      <c r="J57" s="17">
        <f>IF(B57="","",IF(ISNUMBER(I57),IF(I57&gt;=24,"Critique",IF(I57&gt;=12,"Élevé",IF(I57&gt;=6,"Modéré","Faible"))),"À compléter"))</f>
        <v/>
      </c>
      <c r="K57" s="32" t="inlineStr">
        <is>
          <t>Qualifier le fournisseur C (fictif) ; porter le stock à 30 jours</t>
        </is>
      </c>
      <c r="L57" s="19" t="n">
        <v>46093</v>
      </c>
      <c r="M57" s="40">
        <f>IF(B57="","",IF(L57="","À dater",IF(INT($N$4)-L57&gt;365,"À revoir","À jour")))</f>
        <v/>
      </c>
      <c r="N57" s="37">
        <f>IF(ISNUMBER(D57),IF(D57&gt;=0.3,4,IF(D57&gt;=0.15,3,IF(D57&gt;=0.05,2,1))),"")</f>
        <v/>
      </c>
      <c r="O57" s="37">
        <f>IF(ISNUMBER(E57),IF(E57&lt;=2,1,IF(E57&lt;=8,2,IF(E57&lt;=26,3,4))),"")</f>
        <v/>
      </c>
      <c r="P57" s="37">
        <f>IF(F57="Oui",1,IF(F57="Non",IF(N(G57)&gt;=7*N(E57),2,3),""))</f>
        <v/>
      </c>
      <c r="Q57" s="37">
        <f>IF(ISNUMBER(I57),I57-ROW()/10000,"")</f>
        <v/>
      </c>
    </row>
    <row r="58" ht="29.1" customHeight="1">
      <c r="A58" s="44" t="n">
        <v>2</v>
      </c>
      <c r="B58" s="26" t="inlineStr">
        <is>
          <t>Fournisseur B (fictif)</t>
        </is>
      </c>
      <c r="C58" s="26" t="inlineStr">
        <is>
          <t>Tôle et découpe</t>
        </is>
      </c>
      <c r="D58" s="45" t="n">
        <v>0.18</v>
      </c>
      <c r="E58" s="46" t="n">
        <v>6</v>
      </c>
      <c r="F58" s="31" t="inlineStr">
        <is>
          <t>Oui</t>
        </is>
      </c>
      <c r="G58" s="46" t="n">
        <v>15</v>
      </c>
      <c r="H58" s="47">
        <f>IF(ISNUMBER(I58),N58&amp;" × "&amp;O58&amp;" × "&amp;P58,"")</f>
        <v/>
      </c>
      <c r="I58" s="48">
        <f>IF(AND(B58&lt;&gt;"",ISNUMBER(N58),ISNUMBER(O58),ISNUMBER(P58)),N58*O58*P58,"")</f>
        <v/>
      </c>
      <c r="J58" s="17">
        <f>IF(B58="","",IF(ISNUMBER(I58),IF(I58&gt;=24,"Critique",IF(I58&gt;=12,"Élevé",IF(I58&gt;=6,"Modéré","Faible"))),"À compléter"))</f>
        <v/>
      </c>
      <c r="K58" s="32" t="inlineStr">
        <is>
          <t>Commandes de secours chez le fournisseur D (fictif)</t>
        </is>
      </c>
      <c r="L58" s="19" t="n">
        <v>46175</v>
      </c>
      <c r="M58" s="40">
        <f>IF(B58="","",IF(L58="","À dater",IF(INT($N$4)-L58&gt;365,"À revoir","À jour")))</f>
        <v/>
      </c>
      <c r="N58" s="37">
        <f>IF(ISNUMBER(D58),IF(D58&gt;=0.3,4,IF(D58&gt;=0.15,3,IF(D58&gt;=0.05,2,1))),"")</f>
        <v/>
      </c>
      <c r="O58" s="37">
        <f>IF(ISNUMBER(E58),IF(E58&lt;=2,1,IF(E58&lt;=8,2,IF(E58&lt;=26,3,4))),"")</f>
        <v/>
      </c>
      <c r="P58" s="37">
        <f>IF(F58="Oui",1,IF(F58="Non",IF(N(G58)&gt;=7*N(E58),2,3),""))</f>
        <v/>
      </c>
      <c r="Q58" s="37">
        <f>IF(ISNUMBER(I58),I58-ROW()/10000,"")</f>
        <v/>
      </c>
    </row>
    <row r="59" ht="29.1" customHeight="1">
      <c r="A59" s="44" t="n">
        <v>3</v>
      </c>
      <c r="B59" s="26" t="inlineStr">
        <is>
          <t>Fournisseur E (fictif)</t>
        </is>
      </c>
      <c r="C59" s="26" t="inlineStr">
        <is>
          <t>Transport et livraisons</t>
        </is>
      </c>
      <c r="D59" s="45" t="n">
        <v>0.08</v>
      </c>
      <c r="E59" s="46" t="n">
        <v>2</v>
      </c>
      <c r="F59" s="31" t="inlineStr">
        <is>
          <t>Oui</t>
        </is>
      </c>
      <c r="G59" s="46" t="n">
        <v>0</v>
      </c>
      <c r="H59" s="47">
        <f>IF(ISNUMBER(I59),N59&amp;" × "&amp;O59&amp;" × "&amp;P59,"")</f>
        <v/>
      </c>
      <c r="I59" s="48">
        <f>IF(AND(B59&lt;&gt;"",ISNUMBER(N59),ISNUMBER(O59),ISNUMBER(P59)),N59*O59*P59,"")</f>
        <v/>
      </c>
      <c r="J59" s="17">
        <f>IF(B59="","",IF(ISNUMBER(I59),IF(I59&gt;=24,"Critique",IF(I59&gt;=12,"Élevé",IF(I59&gt;=6,"Modéré","Faible"))),"À compléter"))</f>
        <v/>
      </c>
      <c r="K59" s="32" t="inlineStr">
        <is>
          <t>Deux transporteurs déjà référencés</t>
        </is>
      </c>
      <c r="L59" s="19" t="n">
        <v>45915</v>
      </c>
      <c r="M59" s="40">
        <f>IF(B59="","",IF(L59="","À dater",IF(INT($N$4)-L59&gt;365,"À revoir","À jour")))</f>
        <v/>
      </c>
      <c r="N59" s="37">
        <f>IF(ISNUMBER(D59),IF(D59&gt;=0.3,4,IF(D59&gt;=0.15,3,IF(D59&gt;=0.05,2,1))),"")</f>
        <v/>
      </c>
      <c r="O59" s="37">
        <f>IF(ISNUMBER(E59),IF(E59&lt;=2,1,IF(E59&lt;=8,2,IF(E59&lt;=26,3,4))),"")</f>
        <v/>
      </c>
      <c r="P59" s="37">
        <f>IF(F59="Oui",1,IF(F59="Non",IF(N(G59)&gt;=7*N(E59),2,3),""))</f>
        <v/>
      </c>
      <c r="Q59" s="37">
        <f>IF(ISNUMBER(I59),I59-ROW()/10000,"")</f>
        <v/>
      </c>
    </row>
    <row r="60" ht="41.2" customHeight="1">
      <c r="A60" s="44" t="n">
        <v>4</v>
      </c>
      <c r="B60" s="26" t="inlineStr">
        <is>
          <t>Fournisseur F (fictif)</t>
        </is>
      </c>
      <c r="C60" s="26" t="inlineStr">
        <is>
          <t>Logiciel de production (abonnement)</t>
        </is>
      </c>
      <c r="D60" s="45" t="n">
        <v>0.04</v>
      </c>
      <c r="E60" s="46" t="n">
        <v>30</v>
      </c>
      <c r="F60" s="31" t="inlineStr">
        <is>
          <t>Non</t>
        </is>
      </c>
      <c r="G60" s="46" t="n">
        <v>0</v>
      </c>
      <c r="H60" s="47">
        <f>IF(ISNUMBER(I60),N60&amp;" × "&amp;O60&amp;" × "&amp;P60,"")</f>
        <v/>
      </c>
      <c r="I60" s="48">
        <f>IF(AND(B60&lt;&gt;"",ISNUMBER(N60),ISNUMBER(O60),ISNUMBER(P60)),N60*O60*P60,"")</f>
        <v/>
      </c>
      <c r="J60" s="17">
        <f>IF(B60="","",IF(ISNUMBER(I60),IF(I60&gt;=24,"Critique",IF(I60&gt;=12,"Élevé",IF(I60&gt;=6,"Modéré","Faible"))),"À compléter"))</f>
        <v/>
      </c>
      <c r="K60" s="32" t="inlineStr">
        <is>
          <t>Export hebdomadaire des données ; mode dégradé sur papier</t>
        </is>
      </c>
      <c r="L60" s="19" t="n">
        <v>46042</v>
      </c>
      <c r="M60" s="40">
        <f>IF(B60="","",IF(L60="","À dater",IF(INT($N$4)-L60&gt;365,"À revoir","À jour")))</f>
        <v/>
      </c>
      <c r="N60" s="37">
        <f>IF(ISNUMBER(D60),IF(D60&gt;=0.3,4,IF(D60&gt;=0.15,3,IF(D60&gt;=0.05,2,1))),"")</f>
        <v/>
      </c>
      <c r="O60" s="37">
        <f>IF(ISNUMBER(E60),IF(E60&lt;=2,1,IF(E60&lt;=8,2,IF(E60&lt;=26,3,4))),"")</f>
        <v/>
      </c>
      <c r="P60" s="37">
        <f>IF(F60="Oui",1,IF(F60="Non",IF(N(G60)&gt;=7*N(E60),2,3),""))</f>
        <v/>
      </c>
      <c r="Q60" s="37">
        <f>IF(ISNUMBER(I60),I60-ROW()/10000,"")</f>
        <v/>
      </c>
    </row>
    <row r="61" ht="41.2" customHeight="1">
      <c r="A61" s="44" t="n">
        <v>5</v>
      </c>
      <c r="B61" s="26" t="inlineStr">
        <is>
          <t>Fournisseur G (fictif)</t>
        </is>
      </c>
      <c r="C61" s="26" t="inlineStr">
        <is>
          <t>Emballages</t>
        </is>
      </c>
      <c r="D61" s="45" t="n">
        <v>0.06</v>
      </c>
      <c r="E61" s="46" t="n">
        <v>4</v>
      </c>
      <c r="F61" s="31" t="inlineStr">
        <is>
          <t>Non</t>
        </is>
      </c>
      <c r="G61" s="46" t="n">
        <v>45</v>
      </c>
      <c r="H61" s="47">
        <f>IF(ISNUMBER(I61),N61&amp;" × "&amp;O61&amp;" × "&amp;P61,"")</f>
        <v/>
      </c>
      <c r="I61" s="48">
        <f>IF(AND(B61&lt;&gt;"",ISNUMBER(N61),ISNUMBER(O61),ISNUMBER(P61)),N61*O61*P61,"")</f>
        <v/>
      </c>
      <c r="J61" s="17">
        <f>IF(B61="","",IF(ISNUMBER(I61),IF(I61&gt;=24,"Critique",IF(I61&gt;=12,"Élevé",IF(I61&gt;=6,"Modéré","Faible"))),"À compléter"))</f>
        <v/>
      </c>
      <c r="K61" s="32" t="inlineStr">
        <is>
          <t>Stock de 45 jours ; consulter deux autres fournisseurs</t>
        </is>
      </c>
      <c r="L61" s="19" t="n"/>
      <c r="M61" s="40">
        <f>IF(B61="","",IF(L61="","À dater",IF(INT($N$4)-L61&gt;365,"À revoir","À jour")))</f>
        <v/>
      </c>
      <c r="N61" s="37">
        <f>IF(ISNUMBER(D61),IF(D61&gt;=0.3,4,IF(D61&gt;=0.15,3,IF(D61&gt;=0.05,2,1))),"")</f>
        <v/>
      </c>
      <c r="O61" s="37">
        <f>IF(ISNUMBER(E61),IF(E61&lt;=2,1,IF(E61&lt;=8,2,IF(E61&lt;=26,3,4))),"")</f>
        <v/>
      </c>
      <c r="P61" s="37">
        <f>IF(F61="Oui",1,IF(F61="Non",IF(N(G61)&gt;=7*N(E61),2,3),""))</f>
        <v/>
      </c>
      <c r="Q61" s="37">
        <f>IF(ISNUMBER(I61),I61-ROW()/10000,"")</f>
        <v/>
      </c>
    </row>
    <row r="63">
      <c r="A63" s="38" t="inlineStr">
        <is>
          <t>Comment le score est calculé</t>
        </is>
      </c>
      <c r="B63" s="4" t="n"/>
      <c r="C63" s="4" t="n"/>
      <c r="D63" s="4" t="n"/>
      <c r="E63" s="4" t="n"/>
      <c r="F63" s="4" t="n"/>
      <c r="G63" s="4" t="n"/>
      <c r="H63" s="4" t="n"/>
      <c r="I63" s="4" t="n"/>
      <c r="J63" s="4" t="n"/>
      <c r="K63" s="4" t="n"/>
      <c r="L63" s="4" t="n"/>
      <c r="M63" s="4" t="n"/>
    </row>
    <row r="64" ht="17.1" customHeight="1">
      <c r="B64" s="49" t="inlineStr">
        <is>
          <t>D, dépendance : 1 si la part de vos achats est inférieure à 5 %, 2 de 5 % à moins de 15 %, 3 de 15 % à moins de 30 %, 4 à partir de 30 %.</t>
        </is>
      </c>
    </row>
    <row r="65" ht="17.1" customHeight="1">
      <c r="B65" s="49" t="inlineStr">
        <is>
          <t>R, remplacement : 1 jusqu’à 2 semaines, 2 jusqu’à 8 semaines, 3 jusqu’à 26 semaines, 4 au-delà.</t>
        </is>
      </c>
    </row>
    <row r="66" ht="17.1" customHeight="1">
      <c r="B66" s="49" t="inlineStr">
        <is>
          <t>C, couverture : 1 si une alternative est identifiée ; 2 sans alternative, si le stock couvre le délai de remplacement ; 3 sinon.</t>
        </is>
      </c>
    </row>
    <row r="67" ht="17.1" customHeight="1">
      <c r="B67" s="49" t="inlineStr">
        <is>
          <t>Score = D × R × C, de 1 à 48. Critique à partir de 24, élevé à partir de 12, modéré à partir de 6, faible en dessous. Revue à refaire au-delà de 12 mois.</t>
        </is>
      </c>
    </row>
    <row r="69" ht="24" customHeight="1">
      <c r="A69" s="66" t="inlineStr">
        <is>
          <t>C · Veille des signaux d’alerte</t>
        </is>
      </c>
      <c r="B69" s="4" t="n"/>
      <c r="C69" s="4" t="n"/>
      <c r="D69" s="4" t="n"/>
      <c r="E69" s="4" t="n"/>
      <c r="F69" s="4" t="n"/>
      <c r="G69" s="4" t="n"/>
      <c r="H69" s="4" t="n"/>
      <c r="I69" s="4" t="n"/>
      <c r="J69" s="4" t="n"/>
      <c r="K69" s="4" t="n"/>
      <c r="L69" s="4" t="n"/>
      <c r="M69" s="4" t="n"/>
    </row>
    <row r="71">
      <c r="H71" s="16" t="inlineStr">
        <is>
          <t>Signaux notés</t>
        </is>
      </c>
      <c r="K71" s="39">
        <f>COUNTA($C$75:$C$77)</f>
        <v/>
      </c>
    </row>
    <row r="72">
      <c r="H72" s="16" t="inlineStr">
        <is>
          <t>dont graves</t>
        </is>
      </c>
      <c r="K72" s="39">
        <f>COUNTIF($N$75:$N$77,3)</f>
        <v/>
      </c>
    </row>
    <row r="73">
      <c r="H73" s="16" t="inlineStr">
        <is>
          <t>notés ces 90 derniers jours</t>
        </is>
      </c>
      <c r="K73" s="39">
        <f>COUNTIF($M$75:$M$77,"&lt;=90")</f>
        <v/>
      </c>
    </row>
    <row r="74" ht="30" customHeight="1">
      <c r="A74" s="23" t="inlineStr">
        <is>
          <t>N°</t>
        </is>
      </c>
      <c r="B74" s="23" t="inlineStr">
        <is>
          <t>Entreprise surveillée</t>
        </is>
      </c>
      <c r="C74" s="23" t="inlineStr">
        <is>
          <t>Signal constaté (liste)</t>
        </is>
      </c>
      <c r="D74" s="24" t="n"/>
      <c r="E74" s="24" t="n"/>
      <c r="F74" s="23" t="inlineStr">
        <is>
          <t>Fournisseur ou client</t>
        </is>
      </c>
      <c r="G74" s="23" t="inlineStr">
        <is>
          <t>Constaté le</t>
        </is>
      </c>
      <c r="H74" s="23" t="inlineStr">
        <is>
          <t>Gravité</t>
        </is>
      </c>
      <c r="I74" s="23" t="inlineStr">
        <is>
          <t>Source et suite donnée</t>
        </is>
      </c>
      <c r="J74" s="24" t="n"/>
      <c r="K74" s="24" t="n"/>
      <c r="L74" s="23" t="inlineStr">
        <is>
          <t>Qui suit</t>
        </is>
      </c>
      <c r="M74" s="23" t="inlineStr">
        <is>
          <t>Il y a (jours)</t>
        </is>
      </c>
    </row>
    <row r="75" ht="29.1" customHeight="1">
      <c r="A75" s="44" t="n">
        <v>1</v>
      </c>
      <c r="B75" s="26" t="inlineStr">
        <is>
          <t>Fournisseur A (fictif)</t>
        </is>
      </c>
      <c r="C75" s="26" t="inlineStr">
        <is>
          <t>Retards de livraison qui se répètent</t>
        </is>
      </c>
      <c r="D75" s="26" t="n"/>
      <c r="E75" s="26" t="n"/>
      <c r="F75" s="15" t="inlineStr">
        <is>
          <t>Fournisseur</t>
        </is>
      </c>
      <c r="G75" s="19" t="n">
        <v>46266</v>
      </c>
      <c r="H75" s="17">
        <f>IF(N75="","",IF(N75=3,"Grave",IF(N75=2,"Sérieux","À surveiller")))</f>
        <v/>
      </c>
      <c r="I75" s="32" t="inlineStr">
        <is>
          <t>Trois livraisons en retard en août ; cause demandée par écrit</t>
        </is>
      </c>
      <c r="J75" s="32" t="n"/>
      <c r="K75" s="32" t="n"/>
      <c r="L75" s="32" t="inlineStr">
        <is>
          <t>Le DAF</t>
        </is>
      </c>
      <c r="M75" s="41">
        <f>IF(ISNUMBER(G75),INT($N$4)-G75,"")</f>
        <v/>
      </c>
      <c r="N75" s="37">
        <f>IF(C75="","",IFERROR(INDEX('Signaux d’alerte'!$N$6:$N$15,MATCH(C75,'Signaux d’alerte'!$B$6:$B$15,0)),""))</f>
        <v/>
      </c>
    </row>
    <row r="76" ht="31.8" customHeight="1">
      <c r="A76" s="44" t="n">
        <v>2</v>
      </c>
      <c r="B76" s="26" t="inlineStr">
        <is>
          <t>Fournisseur A (fictif)</t>
        </is>
      </c>
      <c r="C76" s="26" t="inlineStr">
        <is>
          <t>Demande de paiement d’avance ou d’acompte inhabituel</t>
        </is>
      </c>
      <c r="D76" s="26" t="n"/>
      <c r="E76" s="26" t="n"/>
      <c r="F76" s="15" t="inlineStr">
        <is>
          <t>Fournisseur</t>
        </is>
      </c>
      <c r="G76" s="19" t="n">
        <v>46289</v>
      </c>
      <c r="H76" s="17">
        <f>IF(N76="","",IF(N76=3,"Grave",IF(N76=2,"Sérieux","À surveiller")))</f>
        <v/>
      </c>
      <c r="I76" s="32" t="inlineStr">
        <is>
          <t>Demande d’acompte de 30 % : refusée, plan B lancé</t>
        </is>
      </c>
      <c r="J76" s="32" t="n"/>
      <c r="K76" s="32" t="n"/>
      <c r="L76" s="32" t="inlineStr">
        <is>
          <t>La dirigeante</t>
        </is>
      </c>
      <c r="M76" s="41">
        <f>IF(ISNUMBER(G76),INT($N$4)-G76,"")</f>
        <v/>
      </c>
      <c r="N76" s="37">
        <f>IF(C76="","",IFERROR(INDEX('Signaux d’alerte'!$N$6:$N$15,MATCH(C76,'Signaux d’alerte'!$B$6:$B$15,0)),""))</f>
        <v/>
      </c>
    </row>
    <row r="77" ht="29.1" customHeight="1">
      <c r="A77" s="44" t="n">
        <v>3</v>
      </c>
      <c r="B77" s="26" t="inlineStr">
        <is>
          <t>Client X (fictif)</t>
        </is>
      </c>
      <c r="C77" s="26" t="inlineStr">
        <is>
          <t>Délais de paiement qui s’allongent</t>
        </is>
      </c>
      <c r="D77" s="26" t="n"/>
      <c r="E77" s="26" t="n"/>
      <c r="F77" s="15" t="inlineStr">
        <is>
          <t>Client</t>
        </is>
      </c>
      <c r="G77" s="19" t="n">
        <v>46297</v>
      </c>
      <c r="H77" s="17">
        <f>IF(N77="","",IF(N77=3,"Grave",IF(N77=2,"Sérieux","À surveiller")))</f>
        <v/>
      </c>
      <c r="I77" s="32" t="inlineStr">
        <is>
          <t>Délai moyen passé de 45 à 70 jours ; relance écrite</t>
        </is>
      </c>
      <c r="J77" s="32" t="n"/>
      <c r="K77" s="32" t="n"/>
      <c r="L77" s="32" t="inlineStr">
        <is>
          <t>Le DAF</t>
        </is>
      </c>
      <c r="M77" s="41">
        <f>IF(ISNUMBER(G77),INT($N$4)-G77,"")</f>
        <v/>
      </c>
      <c r="N77" s="37">
        <f>IF(C77="","",IFERROR(INDEX('Signaux d’alerte'!$N$6:$N$15,MATCH(C77,'Signaux d’alerte'!$B$6:$B$15,0)),""))</f>
        <v/>
      </c>
    </row>
    <row r="79" ht="24" customHeight="1">
      <c r="A79" s="66" t="inlineStr">
        <is>
          <t>D · Journal de crise</t>
        </is>
      </c>
      <c r="B79" s="4" t="n"/>
      <c r="C79" s="4" t="n"/>
      <c r="D79" s="4" t="n"/>
      <c r="E79" s="4" t="n"/>
      <c r="F79" s="4" t="n"/>
      <c r="G79" s="4" t="n"/>
      <c r="H79" s="4" t="n"/>
      <c r="I79" s="4" t="n"/>
      <c r="J79" s="4" t="n"/>
      <c r="K79" s="4" t="n"/>
      <c r="L79" s="4" t="n"/>
      <c r="M79" s="4" t="n"/>
    </row>
    <row r="81">
      <c r="A81" s="14" t="inlineStr">
        <is>
          <t>Crise</t>
        </is>
      </c>
      <c r="C81" s="15" t="inlineStr">
        <is>
          <t>Fournisseur A (fictif) : livraisons arrêtées</t>
        </is>
      </c>
      <c r="D81" s="15" t="n"/>
      <c r="E81" s="15" t="n"/>
      <c r="F81" s="15" t="n"/>
      <c r="H81" s="16" t="inlineStr">
        <is>
          <t>Décisions consignées</t>
        </is>
      </c>
      <c r="K81" s="39">
        <f>COUNTA($C$88:$C$91)</f>
        <v/>
      </c>
    </row>
    <row r="82">
      <c r="A82" s="14" t="inlineStr">
        <is>
          <t>Ouverte le</t>
        </is>
      </c>
      <c r="C82" s="65" t="n">
        <v>46300.35416666666</v>
      </c>
      <c r="D82" s="65" t="n"/>
      <c r="H82" s="16" t="inlineStr">
        <is>
          <t>encore ouvertes</t>
        </is>
      </c>
      <c r="K82" s="39">
        <f>COUNTA($C$88:$C$91)-COUNTIF($L$88:$L$91,"Faite")-COUNTIF($L$88:$L$91,"Abandonnée")</f>
        <v/>
      </c>
    </row>
    <row r="83">
      <c r="A83" s="14" t="inlineStr">
        <is>
          <t>Décide</t>
        </is>
      </c>
      <c r="C83" s="15" t="inlineStr">
        <is>
          <t>La dirigeante</t>
        </is>
      </c>
      <c r="D83" s="15" t="n"/>
      <c r="E83" s="15" t="n"/>
      <c r="F83" s="15" t="n"/>
      <c r="H83" s="16" t="inlineStr">
        <is>
          <t>en retard</t>
        </is>
      </c>
      <c r="K83" s="39">
        <f>SUM($N$88:$N$91)</f>
        <v/>
      </c>
    </row>
    <row r="84">
      <c r="A84" s="14" t="inlineStr">
        <is>
          <t>Parle</t>
        </is>
      </c>
      <c r="C84" s="15" t="inlineStr">
        <is>
          <t>La responsable commerciale</t>
        </is>
      </c>
      <c r="D84" s="15" t="n"/>
      <c r="E84" s="15" t="n"/>
      <c r="F84" s="15" t="n"/>
    </row>
    <row r="86" ht="20" customHeight="1">
      <c r="A86" s="21" t="inlineStr">
        <is>
          <t>Les décisions</t>
        </is>
      </c>
      <c r="B86" s="22" t="n"/>
      <c r="C86" s="22" t="n"/>
      <c r="D86" s="22" t="n"/>
      <c r="E86" s="22" t="n"/>
      <c r="F86" s="22" t="n"/>
      <c r="G86" s="22" t="n"/>
      <c r="H86" s="22" t="n"/>
      <c r="I86" s="22" t="n"/>
      <c r="J86" s="22" t="n"/>
      <c r="K86" s="22" t="n"/>
      <c r="L86" s="22" t="n"/>
      <c r="M86" s="22" t="n"/>
    </row>
    <row r="87" ht="20" customHeight="1">
      <c r="A87" s="23" t="inlineStr">
        <is>
          <t>N°</t>
        </is>
      </c>
      <c r="B87" s="23" t="inlineStr">
        <is>
          <t>Date et heure</t>
        </is>
      </c>
      <c r="C87" s="23" t="inlineStr">
        <is>
          <t>Décision</t>
        </is>
      </c>
      <c r="D87" s="24" t="n"/>
      <c r="E87" s="23" t="inlineStr">
        <is>
          <t>Qui la porte</t>
        </is>
      </c>
      <c r="F87" s="24" t="n"/>
      <c r="G87" s="23" t="inlineStr">
        <is>
          <t>Pourquoi</t>
        </is>
      </c>
      <c r="H87" s="24" t="n"/>
      <c r="I87" s="24" t="n"/>
      <c r="J87" s="24" t="n"/>
      <c r="K87" s="23" t="inlineStr">
        <is>
          <t>Échéance</t>
        </is>
      </c>
      <c r="L87" s="23" t="inlineStr">
        <is>
          <t>Statut</t>
        </is>
      </c>
      <c r="M87" s="23" t="inlineStr">
        <is>
          <t>Alerte</t>
        </is>
      </c>
    </row>
    <row r="88" ht="31.8" customHeight="1">
      <c r="A88" s="44" t="n">
        <v>1</v>
      </c>
      <c r="B88" s="65" t="n">
        <v>46300.375</v>
      </c>
      <c r="C88" s="26" t="inlineStr">
        <is>
          <t>Activer le plan B : commande d’essai chez le fournisseur C (fictif)</t>
        </is>
      </c>
      <c r="D88" s="26" t="n"/>
      <c r="E88" s="26" t="inlineStr">
        <is>
          <t>Le DAF</t>
        </is>
      </c>
      <c r="F88" s="26" t="n"/>
      <c r="G88" s="32" t="inlineStr">
        <is>
          <t>Stock de 10 jours seulement, remplacement en 20 semaines</t>
        </is>
      </c>
      <c r="H88" s="32" t="n"/>
      <c r="I88" s="32" t="n"/>
      <c r="J88" s="32" t="n"/>
      <c r="K88" s="65" t="n">
        <v>46302</v>
      </c>
      <c r="L88" s="15" t="inlineStr">
        <is>
          <t>Faite</t>
        </is>
      </c>
      <c r="M88" s="17">
        <f>IF(N88=1,"En retard","")</f>
        <v/>
      </c>
      <c r="N88" s="37">
        <f>IF(OR(C88="",NOT(ISNUMBER(K88)),L88="Faite",L88="Abandonnée"),0,IF(MOD(K88,1)&gt;0,IF(K88&lt;$N$4,1,0),IF(INT(K88)&lt;INT($N$4),1,0)))</f>
        <v/>
      </c>
    </row>
    <row r="89" ht="31.8" customHeight="1">
      <c r="A89" s="44" t="n">
        <v>2</v>
      </c>
      <c r="B89" s="65" t="n">
        <v>46300.38541666666</v>
      </c>
      <c r="C89" s="26" t="inlineStr">
        <is>
          <t>Prévenir les cinq plus gros clients des délais possibles</t>
        </is>
      </c>
      <c r="D89" s="26" t="n"/>
      <c r="E89" s="26" t="inlineStr">
        <is>
          <t>La responsable commerciale</t>
        </is>
      </c>
      <c r="F89" s="26" t="n"/>
      <c r="G89" s="32" t="inlineStr">
        <is>
          <t>Ils doivent l’apprendre par nous, pas par la rumeur</t>
        </is>
      </c>
      <c r="H89" s="32" t="n"/>
      <c r="I89" s="32" t="n"/>
      <c r="J89" s="32" t="n"/>
      <c r="K89" s="65" t="n">
        <v>46301</v>
      </c>
      <c r="L89" s="15" t="inlineStr">
        <is>
          <t>Faite</t>
        </is>
      </c>
      <c r="M89" s="17">
        <f>IF(N89=1,"En retard","")</f>
        <v/>
      </c>
      <c r="N89" s="37">
        <f>IF(OR(C89="",NOT(ISNUMBER(K89)),L89="Faite",L89="Abandonnée"),0,IF(MOD(K89,1)&gt;0,IF(K89&lt;$N$4,1,0),IF(INT(K89)&lt;INT($N$4),1,0)))</f>
        <v/>
      </c>
    </row>
    <row r="90" ht="31.8" customHeight="1">
      <c r="A90" s="44" t="n">
        <v>3</v>
      </c>
      <c r="B90" s="65" t="n">
        <v>46301.70833333334</v>
      </c>
      <c r="C90" s="26" t="inlineStr">
        <is>
          <t>Revoir le plan de trésorerie avec l’expert-comptable</t>
        </is>
      </c>
      <c r="D90" s="26" t="n"/>
      <c r="E90" s="26" t="inlineStr">
        <is>
          <t>La dirigeante</t>
        </is>
      </c>
      <c r="F90" s="26" t="n"/>
      <c r="G90" s="32" t="inlineStr">
        <is>
          <t>Achats de secours plus chers pendant huit semaines</t>
        </is>
      </c>
      <c r="H90" s="32" t="n"/>
      <c r="I90" s="32" t="n"/>
      <c r="J90" s="32" t="n"/>
      <c r="K90" s="65" t="n">
        <v>46303.5</v>
      </c>
      <c r="L90" s="15" t="inlineStr">
        <is>
          <t>En cours</t>
        </is>
      </c>
      <c r="M90" s="17">
        <f>IF(N90=1,"En retard","")</f>
        <v/>
      </c>
      <c r="N90" s="37">
        <f>IF(OR(C90="",NOT(ISNUMBER(K90)),L90="Faite",L90="Abandonnée"),0,IF(MOD(K90,1)&gt;0,IF(K90&lt;$N$4,1,0),IF(INT(K90)&lt;INT($N$4),1,0)))</f>
        <v/>
      </c>
    </row>
    <row r="91" ht="31.8" customHeight="1">
      <c r="A91" s="44" t="n">
        <v>4</v>
      </c>
      <c r="B91" s="65" t="n">
        <v>46302.35416666666</v>
      </c>
      <c r="C91" s="26" t="inlineStr">
        <is>
          <t>Fixer avec l’avocat la conduite à tenir pour l’acompte déjà versé</t>
        </is>
      </c>
      <c r="D91" s="26" t="n"/>
      <c r="E91" s="26" t="inlineStr">
        <is>
          <t>La dirigeante</t>
        </is>
      </c>
      <c r="F91" s="26" t="n"/>
      <c r="G91" s="32" t="inlineStr">
        <is>
          <t>Une procédure collective reste possible chez le fournisseur A</t>
        </is>
      </c>
      <c r="H91" s="32" t="n"/>
      <c r="I91" s="32" t="n"/>
      <c r="J91" s="32" t="n"/>
      <c r="K91" s="65" t="n">
        <v>46302.75</v>
      </c>
      <c r="L91" s="15" t="inlineStr">
        <is>
          <t>À faire</t>
        </is>
      </c>
      <c r="M91" s="17">
        <f>IF(N91=1,"En retard","")</f>
        <v/>
      </c>
      <c r="N91" s="37">
        <f>IF(OR(C91="",NOT(ISNUMBER(K91)),L91="Faite",L91="Abandonnée"),0,IF(MOD(K91,1)&gt;0,IF(K91&lt;$N$4,1,0),IF(INT(K91)&lt;INT($N$4),1,0)))</f>
        <v/>
      </c>
    </row>
  </sheetData>
  <sheetProtection selectLockedCells="0" selectUnlockedCells="0" sheet="1" objects="0" insertRows="1" insertHyperlinks="1" autoFilter="1" scenarios="0" formatColumns="0" deleteColumns="1" insertColumns="1" pivotTables="1" deleteRows="1" formatCells="1" formatRows="0" sort="1"/>
  <mergeCells count="155">
    <mergeCell ref="I32:K32"/>
    <mergeCell ref="G13:I13"/>
    <mergeCell ref="B25:F25"/>
    <mergeCell ref="C89:D89"/>
    <mergeCell ref="J28:K28"/>
    <mergeCell ref="C81:F81"/>
    <mergeCell ref="L53:M53"/>
    <mergeCell ref="L28:M28"/>
    <mergeCell ref="B27:F27"/>
    <mergeCell ref="G15:I15"/>
    <mergeCell ref="A44:M44"/>
    <mergeCell ref="E87:F87"/>
    <mergeCell ref="D37:F37"/>
    <mergeCell ref="A31:M31"/>
    <mergeCell ref="C50:D50"/>
    <mergeCell ref="G26:I26"/>
    <mergeCell ref="D39:F39"/>
    <mergeCell ref="L39:M39"/>
    <mergeCell ref="A24:M24"/>
    <mergeCell ref="J19:M19"/>
    <mergeCell ref="G34:H34"/>
    <mergeCell ref="D14:F14"/>
    <mergeCell ref="L38:M38"/>
    <mergeCell ref="B28:F28"/>
    <mergeCell ref="I34:K34"/>
    <mergeCell ref="I74:K74"/>
    <mergeCell ref="C77:E77"/>
    <mergeCell ref="L40:M40"/>
    <mergeCell ref="E91:F91"/>
    <mergeCell ref="G53:J53"/>
    <mergeCell ref="C74:E74"/>
    <mergeCell ref="I36:K36"/>
    <mergeCell ref="A18:M18"/>
    <mergeCell ref="A9:B9"/>
    <mergeCell ref="A2:M2"/>
    <mergeCell ref="H73:J73"/>
    <mergeCell ref="G28:I28"/>
    <mergeCell ref="D41:F41"/>
    <mergeCell ref="C75:E75"/>
    <mergeCell ref="I37:K37"/>
    <mergeCell ref="G91:J91"/>
    <mergeCell ref="G40:H40"/>
    <mergeCell ref="G14:I14"/>
    <mergeCell ref="G38:H38"/>
    <mergeCell ref="C83:F83"/>
    <mergeCell ref="L42:M42"/>
    <mergeCell ref="J27:K27"/>
    <mergeCell ref="C90:D90"/>
    <mergeCell ref="G48:J48"/>
    <mergeCell ref="E90:F90"/>
    <mergeCell ref="A79:M79"/>
    <mergeCell ref="G33:H33"/>
    <mergeCell ref="A48:F48"/>
    <mergeCell ref="A8:B8"/>
    <mergeCell ref="G35:H35"/>
    <mergeCell ref="A46:M46"/>
    <mergeCell ref="C91:D91"/>
    <mergeCell ref="C82:D82"/>
    <mergeCell ref="G27:I27"/>
    <mergeCell ref="G49:J49"/>
    <mergeCell ref="A10:B10"/>
    <mergeCell ref="D40:F40"/>
    <mergeCell ref="J20:M20"/>
    <mergeCell ref="I76:K76"/>
    <mergeCell ref="A83:B83"/>
    <mergeCell ref="G88:J88"/>
    <mergeCell ref="C8:F8"/>
    <mergeCell ref="G19:I19"/>
    <mergeCell ref="D32:F32"/>
    <mergeCell ref="L32:M32"/>
    <mergeCell ref="G42:H42"/>
    <mergeCell ref="I75:K75"/>
    <mergeCell ref="G90:J90"/>
    <mergeCell ref="A63:M63"/>
    <mergeCell ref="G39:H39"/>
    <mergeCell ref="H81:J81"/>
    <mergeCell ref="I39:K39"/>
    <mergeCell ref="L33:M33"/>
    <mergeCell ref="G37:H37"/>
    <mergeCell ref="G20:I20"/>
    <mergeCell ref="B65:M65"/>
    <mergeCell ref="D33:F33"/>
    <mergeCell ref="J26:K26"/>
    <mergeCell ref="I38:K38"/>
    <mergeCell ref="L26:M26"/>
    <mergeCell ref="D42:F42"/>
    <mergeCell ref="H71:J71"/>
    <mergeCell ref="L35:M35"/>
    <mergeCell ref="C21:M21"/>
    <mergeCell ref="C51:D51"/>
    <mergeCell ref="J25:K25"/>
    <mergeCell ref="H8:J8"/>
    <mergeCell ref="D35:F35"/>
    <mergeCell ref="L25:M25"/>
    <mergeCell ref="E89:F89"/>
    <mergeCell ref="I40:K40"/>
    <mergeCell ref="H82:J82"/>
    <mergeCell ref="D20:F20"/>
    <mergeCell ref="D34:F34"/>
    <mergeCell ref="C84:F84"/>
    <mergeCell ref="A4:B4"/>
    <mergeCell ref="H10:J10"/>
    <mergeCell ref="G32:H32"/>
    <mergeCell ref="G87:J87"/>
    <mergeCell ref="A12:M12"/>
    <mergeCell ref="B22:M22"/>
    <mergeCell ref="D36:F36"/>
    <mergeCell ref="G41:H41"/>
    <mergeCell ref="H9:J9"/>
    <mergeCell ref="C49:D49"/>
    <mergeCell ref="G89:J89"/>
    <mergeCell ref="I41:K41"/>
    <mergeCell ref="D13:F13"/>
    <mergeCell ref="D4:M4"/>
    <mergeCell ref="A82:B82"/>
    <mergeCell ref="B67:M67"/>
    <mergeCell ref="G51:J51"/>
    <mergeCell ref="G36:H36"/>
    <mergeCell ref="L37:M37"/>
    <mergeCell ref="A1:H1"/>
    <mergeCell ref="C88:D88"/>
    <mergeCell ref="E88:F88"/>
    <mergeCell ref="B29:M29"/>
    <mergeCell ref="G50:J50"/>
    <mergeCell ref="I33:K33"/>
    <mergeCell ref="I42:K42"/>
    <mergeCell ref="H72:J72"/>
    <mergeCell ref="C76:E76"/>
    <mergeCell ref="A84:B84"/>
    <mergeCell ref="G52:J52"/>
    <mergeCell ref="I35:K35"/>
    <mergeCell ref="J14:M14"/>
    <mergeCell ref="H83:J83"/>
    <mergeCell ref="D15:F15"/>
    <mergeCell ref="G25:I25"/>
    <mergeCell ref="D38:F38"/>
    <mergeCell ref="B64:M64"/>
    <mergeCell ref="J13:M13"/>
    <mergeCell ref="A6:M6"/>
    <mergeCell ref="L41:M41"/>
    <mergeCell ref="A69:M69"/>
    <mergeCell ref="J15:M15"/>
    <mergeCell ref="I77:K77"/>
    <mergeCell ref="C9:F9"/>
    <mergeCell ref="B16:M16"/>
    <mergeCell ref="D19:F19"/>
    <mergeCell ref="L34:M34"/>
    <mergeCell ref="A81:B81"/>
    <mergeCell ref="B66:M66"/>
    <mergeCell ref="L27:M27"/>
    <mergeCell ref="A55:M55"/>
    <mergeCell ref="A86:M86"/>
    <mergeCell ref="L36:M36"/>
    <mergeCell ref="B26:F26"/>
    <mergeCell ref="C87:D87"/>
  </mergeCells>
  <conditionalFormatting sqref="K8">
    <cfRule type="expression" priority="1" dxfId="0" stopIfTrue="0">
      <formula>AND($C$10&lt;&gt;"",INT($N$4)&gt;$C$10+365)</formula>
    </cfRule>
  </conditionalFormatting>
  <conditionalFormatting sqref="F49">
    <cfRule type="expression" priority="2" dxfId="0" stopIfTrue="0">
      <formula>F49="Critique"</formula>
    </cfRule>
  </conditionalFormatting>
  <conditionalFormatting sqref="F50">
    <cfRule type="expression" priority="3" dxfId="0" stopIfTrue="0">
      <formula>F50="Critique"</formula>
    </cfRule>
  </conditionalFormatting>
  <conditionalFormatting sqref="F51">
    <cfRule type="expression" priority="4" dxfId="0" stopIfTrue="0">
      <formula>F51="Critique"</formula>
    </cfRule>
  </conditionalFormatting>
  <conditionalFormatting sqref="K49">
    <cfRule type="expression" priority="5" dxfId="0" stopIfTrue="0">
      <formula>$K$49&gt;0</formula>
    </cfRule>
  </conditionalFormatting>
  <conditionalFormatting sqref="K52">
    <cfRule type="expression" priority="6" dxfId="0" stopIfTrue="0">
      <formula>$K$52&gt;0</formula>
    </cfRule>
  </conditionalFormatting>
  <conditionalFormatting sqref="J57:J61">
    <cfRule type="expression" priority="7" dxfId="0" stopIfTrue="0">
      <formula>J57="Critique"</formula>
    </cfRule>
  </conditionalFormatting>
  <conditionalFormatting sqref="M57:M61">
    <cfRule type="expression" priority="8" dxfId="0" stopIfTrue="0">
      <formula>OR(M57="À revoir",M57="À dater")</formula>
    </cfRule>
  </conditionalFormatting>
  <conditionalFormatting sqref="I57:I61">
    <cfRule type="expression" priority="9" dxfId="0" stopIfTrue="0">
      <formula>AND(ISNUMBER(I57),I57&gt;=24)</formula>
    </cfRule>
  </conditionalFormatting>
  <conditionalFormatting sqref="K72">
    <cfRule type="expression" priority="10" dxfId="0" stopIfTrue="0">
      <formula>$K$72&gt;0</formula>
    </cfRule>
  </conditionalFormatting>
  <conditionalFormatting sqref="H75:H77">
    <cfRule type="expression" priority="11" dxfId="0" stopIfTrue="0">
      <formula>N75=3</formula>
    </cfRule>
  </conditionalFormatting>
  <conditionalFormatting sqref="K83">
    <cfRule type="expression" priority="12" dxfId="0" stopIfTrue="0">
      <formula>$K$83&gt;0</formula>
    </cfRule>
  </conditionalFormatting>
  <conditionalFormatting sqref="M88:M91">
    <cfRule type="expression" priority="13" dxfId="0" stopIfTrue="0">
      <formula>N88=1</formula>
    </cfRule>
  </conditionalFormatting>
  <conditionalFormatting sqref="K88:K91">
    <cfRule type="expression" priority="14" dxfId="0" stopIfTrue="0">
      <formula>N88=1</formula>
    </cfRule>
    <cfRule type="expression" priority="15" dxfId="1">
      <formula>AND(ISNUMBER(K88),MOD(K88,1)=0)</formula>
    </cfRule>
  </conditionalFormatting>
  <conditionalFormatting sqref="B88:B91">
    <cfRule type="expression" priority="16" dxfId="1">
      <formula>AND(ISNUMBER(B88),MOD(B88,1)=0)</formula>
    </cfRule>
  </conditionalFormatting>
  <dataValidations count="14">
    <dataValidation sqref="C4" showDropDown="0" showInputMessage="0" showErrorMessage="1" allowBlank="1" errorTitle="Date et heure attendues" error="Saisissez une date, et si besoin une heure (jj/mm/aaaa hh:mm)." type="date" operator="greaterThanOrEqual">
      <formula1>36526</formula1>
    </dataValidation>
    <dataValidation sqref="C10" showDropDown="0" showInputMessage="0" showErrorMessage="1" allowBlank="1" errorTitle="Date attendue" error="Saisissez une date (jj/mm/aaaa)." type="date" operator="greaterThanOrEqual">
      <formula1>36526</formula1>
    </dataValidation>
    <dataValidation sqref="L26:L28" showDropDown="0" showInputMessage="0" showErrorMessage="1" allowBlank="1" errorTitle="Oui ou Non" error="Choisissez Oui ou Non dans la liste." type="list">
      <formula1>"Oui,Non"</formula1>
    </dataValidation>
    <dataValidation sqref="D57:D61" showDropDown="0" showInputMessage="0" showErrorMessage="1" allowBlank="1" errorTitle="Pourcentage" error="Saisissez une part entre 0 % et 100 % (par exemple 25 %)." type="decimal" operator="between">
      <formula1>0</formula1>
      <formula2>1</formula2>
    </dataValidation>
    <dataValidation sqref="E57:E61" showDropDown="0" showInputMessage="0" showErrorMessage="1" allowBlank="1" errorTitle="Nombre de semaines" error="Saisissez un nombre entier de semaines, de 0 à 520." type="whole" operator="between">
      <formula1>0</formula1>
      <formula2>520</formula2>
    </dataValidation>
    <dataValidation sqref="F57:F61" showDropDown="0" showInputMessage="0" showErrorMessage="1" allowBlank="1" errorTitle="Oui ou Non" error="Choisissez Oui ou Non dans la liste." type="list">
      <formula1>"Oui,Non"</formula1>
    </dataValidation>
    <dataValidation sqref="G57:G61" showDropDown="0" showInputMessage="0" showErrorMessage="1" allowBlank="1" errorTitle="Nombre de jours" error="Saisissez un nombre entier de jours, de 0 à 3 650." type="whole" operator="between">
      <formula1>0</formula1>
      <formula2>3650</formula2>
    </dataValidation>
    <dataValidation sqref="L57:L61" showDropDown="0" showInputMessage="0" showErrorMessage="1" allowBlank="1" errorTitle="Date attendue" error="Saisissez une date (jj/mm/aaaa)." type="date" operator="greaterThanOrEqual">
      <formula1>36526</formula1>
    </dataValidation>
    <dataValidation sqref="C75:C77" showDropDown="0" showInputMessage="0" showErrorMessage="1" allowBlank="1" errorTitle="Valeur de la liste" error="Choisissez une valeur dans la liste." type="list">
      <formula1>'Signaux d’alerte'!$B$6:$B$15</formula1>
    </dataValidation>
    <dataValidation sqref="F75:F77" showDropDown="0" showInputMessage="0" showErrorMessage="1" allowBlank="1" errorTitle="Valeur de la liste" error="Choisissez une valeur dans la liste." type="list">
      <formula1>"Fournisseur,Client"</formula1>
    </dataValidation>
    <dataValidation sqref="G75:G77" showDropDown="0" showInputMessage="0" showErrorMessage="1" allowBlank="1" errorTitle="Date attendue" error="Saisissez une date (jj/mm/aaaa)." type="date" operator="greaterThanOrEqual">
      <formula1>36526</formula1>
    </dataValidation>
    <dataValidation sqref="C82" showDropDown="0" showInputMessage="0" showErrorMessage="1" allowBlank="1" errorTitle="Date et heure attendues" error="Saisissez une date, et si besoin une heure (jj/mm/aaaa hh:mm)." type="date" operator="greaterThanOrEqual">
      <formula1>36526</formula1>
    </dataValidation>
    <dataValidation sqref="B88:B91 K88:K91" showDropDown="0" showInputMessage="0" showErrorMessage="1" allowBlank="1" errorTitle="Date et heure attendues" error="Saisissez une date, et si besoin une heure (jj/mm/aaaa hh:mm)." type="date" operator="greaterThanOrEqual">
      <formula1>36526</formula1>
    </dataValidation>
    <dataValidation sqref="L88:L91" showDropDown="0" showInputMessage="0" showErrorMessage="1" allowBlank="1" errorTitle="Valeur de la liste" error="Choisissez une valeur dans la liste." type="list">
      <formula1>"À faire,En cours,Faite,Abandonnée"</formula1>
    </dataValidation>
  </dataValidations>
  <printOptions horizontalCentered="1"/>
  <pageMargins left="0.4" right="0.4" top="0.5" bottom="0.6" header="0.5" footer="0.5"/>
  <pageSetup orientation="landscape" paperSize="9" fitToHeight="0" fitToWidth="1"/>
  <headerFooter>
    <oddHeader/>
    <oddFooter>&amp;L&amp;"Arial,Regular"&amp;8 &amp;K57534ETudor Hilcu, par THG Conseil&amp;C&amp;"Arial,Regular"&amp;8 &amp;K57534Ethgconseil.fr&amp;R&amp;"Arial,Regular"&amp;8 &amp;K57534E&amp;P / &amp;N</oddFooter>
    <evenHeader/>
    <evenFooter/>
    <firstHeader/>
    <firstFooter/>
  </headerFooter>
  <rowBreaks count="3" manualBreakCount="3">
    <brk id="29" min="0" max="16383" man="1"/>
    <brk id="45" min="0" max="16383" man="1"/>
    <brk id="68"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Tudor Hilcu, THG Conseil</dc:creator>
  <dc:title>La crise sur une page</dc:title>
  <dc:subject>Module offert par THG Conseil : les 48 premières heures, les numéros utiles, les fournisseurs critiques, les signaux d’alerte et le journal de crise</dc:subject>
  <dc:language>fr-FR</dc:language>
  <dcterms:created xsi:type="dcterms:W3CDTF">2026-10-07T09:00:00Z</dcterms:created>
  <dcterms:modified xsi:type="dcterms:W3CDTF">2026-10-13T20:49:53Z</dcterms:modified>
  <cp:lastModifiedBy>Tudor Hilcu, THG Conseil</cp:lastModifiedBy>
  <cp:keywords>THG Conseil; thgconseil.fr</cp:keywords>
</cp:coreProperties>
</file>