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sheets/sheet5.xml" ContentType="application/vnd.openxmlformats-officedocument.spreadsheetml.worksheet+xml"/>
  <Override PartName="/xl/drawings/drawing2.xml" ContentType="application/vnd.openxmlformats-officedocument.drawing+xml"/>
  <Override PartName="/xl/worksheets/sheet6.xml" ContentType="application/vnd.openxmlformats-officedocument.spreadsheetml.worksheet+xml"/>
  <Override PartName="/xl/drawings/drawing3.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 to use" sheetId="1" state="visible" r:id="rId1"/>
    <sheet name="One-page budget" sheetId="2" state="visible" r:id="rId2"/>
    <sheet name="Budget vs actual" sheetId="3" state="visible" r:id="rId3"/>
    <sheet name="Three scenarios" sheetId="4" state="visible" r:id="rId4"/>
    <sheet name="Break-even point" sheetId="5" state="visible" r:id="rId5"/>
    <sheet name="Fictitious example" sheetId="6" state="visible" r:id="rId6"/>
  </sheets>
  <definedNames>
    <definedName name="_xlnm.Print_Area" localSheetId="1">'One-page budget'!$A$1:$O$37</definedName>
    <definedName name="_xlnm.Print_Area" localSheetId="2">'Budget vs actual'!$A$1:$N$64</definedName>
    <definedName name="_xlnm.Print_Area" localSheetId="3">'Three scenarios'!$A$1:$N$53</definedName>
    <definedName name="_xlnm.Print_Area" localSheetId="4">'Break-even point'!$A$1:$N$23</definedName>
    <definedName name="_xlnm.Print_Area" localSheetId="5">'Fictitious example'!$A$1:$O$176</definedName>
  </definedNames>
  <calcPr calcId="124519" fullCalcOnLoad="1"/>
</workbook>
</file>

<file path=xl/styles.xml><?xml version="1.0" encoding="utf-8"?>
<styleSheet xmlns="http://schemas.openxmlformats.org/spreadsheetml/2006/main">
  <numFmts count="10">
    <numFmt numFmtId="164" formatCode="[$-809]dd mmm yyyy"/>
    <numFmt numFmtId="165" formatCode="#,##0;-#,##0;&quot;-&quot;"/>
    <numFmt numFmtId="166" formatCode="0.0%"/>
    <numFmt numFmtId="167" formatCode="&quot;M&quot;0"/>
    <numFmt numFmtId="168" formatCode="[$-809]mmm yy"/>
    <numFmt numFmtId="169" formatCode="&quot;Month &quot;0;-0;&quot;No actuals yet&quot;"/>
    <numFmt numFmtId="170" formatCode="[$-809]mmmm yyyy"/>
    <numFmt numFmtId="171" formatCode="+0%;-0%;0%"/>
    <numFmt numFmtId="172" formatCode="+0.0%;-0.0%;0.0%"/>
    <numFmt numFmtId="173" formatCode="0&quot; days&quot;"/>
  </numFmts>
  <fonts count="17">
    <font>
      <name val="Calibri"/>
      <family val="2"/>
      <color theme="1"/>
      <sz val="11"/>
      <scheme val="minor"/>
    </font>
    <font>
      <name val="Arial"/>
      <color rgb="002B2B2B"/>
      <sz val="10"/>
    </font>
    <font>
      <name val="Arial"/>
      <b val="1"/>
      <color rgb="002B2B2B"/>
      <sz val="18"/>
    </font>
    <font>
      <name val="Arial"/>
      <color rgb="0057534E"/>
      <sz val="9"/>
    </font>
    <font>
      <name val="Arial"/>
      <b val="1"/>
      <color rgb="002B2B2B"/>
      <sz val="11"/>
    </font>
    <font>
      <name val="Arial"/>
      <b val="1"/>
      <color rgb="00B23620"/>
      <sz val="10"/>
    </font>
    <font>
      <name val="Arial"/>
      <b val="1"/>
      <color rgb="002B2B2B"/>
      <sz val="10"/>
    </font>
    <font>
      <name val="Arial"/>
      <b val="1"/>
      <color rgb="002B2B2B"/>
      <sz val="16"/>
    </font>
    <font>
      <name val="Arial"/>
      <color rgb="0057534E"/>
      <sz val="10"/>
    </font>
    <font>
      <name val="Arial"/>
      <b val="1"/>
      <color rgb="00EEEAE6"/>
      <sz val="9"/>
    </font>
    <font>
      <name val="Arial"/>
      <b val="1"/>
      <color rgb="002B2B2B"/>
      <sz val="10.5"/>
    </font>
    <font>
      <name val="Arial"/>
      <i val="1"/>
      <color rgb="0057534E"/>
      <sz val="8.5"/>
    </font>
    <font>
      <name val="Arial"/>
      <b val="1"/>
      <color rgb="002B2B2B"/>
      <sz val="9"/>
    </font>
    <font>
      <name val="Arial"/>
      <color rgb="0057534E"/>
      <sz val="8"/>
    </font>
    <font>
      <name val="Arial"/>
      <i val="1"/>
      <color rgb="002B2B2B"/>
      <sz val="10"/>
    </font>
    <font>
      <name val="Arial"/>
      <i val="1"/>
      <color rgb="0057534E"/>
      <sz val="10"/>
    </font>
    <font>
      <name val="Arial"/>
      <b val="1"/>
      <color rgb="00EEEAE6"/>
      <sz val="11"/>
    </font>
  </fonts>
  <fills count="6">
    <fill>
      <patternFill/>
    </fill>
    <fill>
      <patternFill patternType="gray125"/>
    </fill>
    <fill>
      <patternFill patternType="solid">
        <fgColor rgb="00FFFFFF"/>
        <bgColor rgb="00FFFFFF"/>
      </patternFill>
    </fill>
    <fill>
      <patternFill patternType="solid">
        <fgColor rgb="00EEEAE6"/>
        <bgColor rgb="00EEEAE6"/>
      </patternFill>
    </fill>
    <fill>
      <patternFill patternType="solid">
        <fgColor rgb="002B2B2B"/>
        <bgColor rgb="002B2B2B"/>
      </patternFill>
    </fill>
    <fill>
      <patternFill patternType="solid">
        <fgColor rgb="00C9C4BF"/>
        <bgColor rgb="00C9C4BF"/>
      </patternFill>
    </fill>
  </fills>
  <borders count="8">
    <border>
      <left/>
      <right/>
      <top/>
      <bottom/>
      <diagonal/>
    </border>
    <border>
      <bottom style="thin">
        <color rgb="002B2B2B"/>
      </bottom>
    </border>
    <border/>
    <border>
      <left style="thin">
        <color rgb="007E7973"/>
      </left>
      <right style="thin">
        <color rgb="007E7973"/>
      </right>
      <top style="thin">
        <color rgb="007E7973"/>
      </top>
      <bottom style="thin">
        <color rgb="007E7973"/>
      </bottom>
    </border>
    <border>
      <left style="thin">
        <color rgb="00D3CDC7"/>
      </left>
      <right style="thin">
        <color rgb="00D3CDC7"/>
      </right>
      <top style="thin">
        <color rgb="00D3CDC7"/>
      </top>
      <bottom style="thin">
        <color rgb="00D3CDC7"/>
      </bottom>
    </border>
    <border>
      <left style="thin">
        <color rgb="002B2B2B"/>
      </left>
      <right style="thin">
        <color rgb="002B2B2B"/>
      </right>
      <top style="thin">
        <color rgb="002B2B2B"/>
      </top>
      <bottom style="thin">
        <color rgb="002B2B2B"/>
      </bottom>
    </border>
    <border>
      <left style="thin">
        <color rgb="00D3CDC7"/>
      </left>
      <right style="thin">
        <color rgb="00D3CDC7"/>
      </right>
      <top style="thin">
        <color rgb="002B2B2B"/>
      </top>
      <bottom style="thin">
        <color rgb="00D3CDC7"/>
      </bottom>
    </border>
    <border>
      <left style="thin">
        <color rgb="007E7973"/>
      </left>
      <right style="thin">
        <color rgb="007E7973"/>
      </right>
      <top style="thin">
        <color rgb="002B2B2B"/>
      </top>
      <bottom style="thin">
        <color rgb="007E7973"/>
      </bottom>
    </border>
  </borders>
  <cellStyleXfs count="1">
    <xf numFmtId="0" fontId="1" fillId="0" borderId="0"/>
  </cellStyleXfs>
  <cellXfs count="77">
    <xf numFmtId="0" fontId="0" fillId="0" borderId="0" pivotButton="0" quotePrefix="0" xfId="0"/>
    <xf numFmtId="0" fontId="2" fillId="0" borderId="0" applyAlignment="1" pivotButton="0" quotePrefix="0" xfId="0">
      <alignment horizontal="left" vertical="center"/>
    </xf>
    <xf numFmtId="0" fontId="3" fillId="0" borderId="0" applyAlignment="1" pivotButton="0" quotePrefix="0" xfId="0">
      <alignment horizontal="left" vertical="center"/>
    </xf>
    <xf numFmtId="0" fontId="4" fillId="0" borderId="1" applyAlignment="1" pivotButton="0" quotePrefix="0" xfId="0">
      <alignment horizontal="left" vertical="center"/>
    </xf>
    <xf numFmtId="0" fontId="0" fillId="0" borderId="1" pivotButton="0" quotePrefix="0" xfId="0"/>
    <xf numFmtId="0" fontId="5" fillId="2" borderId="2" applyAlignment="1" pivotButton="0" quotePrefix="0" xfId="0">
      <alignment horizontal="center" vertical="top"/>
    </xf>
    <xf numFmtId="0" fontId="1" fillId="0" borderId="0" applyAlignment="1" pivotButton="0" quotePrefix="0" xfId="0">
      <alignment horizontal="left" vertical="top" wrapText="1"/>
    </xf>
    <xf numFmtId="0" fontId="1" fillId="2" borderId="3" applyAlignment="1" pivotButton="0" quotePrefix="0" xfId="0">
      <alignment horizontal="right" vertical="center"/>
    </xf>
    <xf numFmtId="0" fontId="1" fillId="0" borderId="0" applyAlignment="1" pivotButton="0" quotePrefix="0" xfId="0">
      <alignment horizontal="left" vertical="center" wrapText="1"/>
    </xf>
    <xf numFmtId="0" fontId="1" fillId="3" borderId="4" applyAlignment="1" pivotButton="0" quotePrefix="0" xfId="0">
      <alignment horizontal="right" vertical="center" shrinkToFit="1"/>
    </xf>
    <xf numFmtId="0" fontId="5" fillId="0" borderId="0" applyAlignment="1" pivotButton="0" quotePrefix="0" xfId="0">
      <alignment horizontal="center" vertical="center"/>
    </xf>
    <xf numFmtId="0" fontId="6" fillId="0" borderId="0" applyAlignment="1" pivotButton="0" quotePrefix="0" xfId="0">
      <alignment horizontal="center" vertical="top"/>
    </xf>
    <xf numFmtId="0" fontId="7" fillId="0" borderId="0" applyAlignment="1" pivotButton="0" quotePrefix="0" xfId="0">
      <alignment horizontal="left" vertical="center"/>
    </xf>
    <xf numFmtId="0" fontId="8" fillId="0" borderId="0" applyAlignment="1" pivotButton="0" quotePrefix="0" xfId="0">
      <alignment horizontal="left" vertical="top" wrapText="1"/>
    </xf>
    <xf numFmtId="0" fontId="1" fillId="0" borderId="0" applyAlignment="1" pivotButton="0" quotePrefix="0" xfId="0">
      <alignment horizontal="left" vertical="center"/>
    </xf>
    <xf numFmtId="0" fontId="1" fillId="2" borderId="3" applyAlignment="1" applyProtection="1" pivotButton="0" quotePrefix="0" xfId="0">
      <alignment horizontal="left" vertical="center"/>
      <protection locked="0" hidden="0"/>
    </xf>
    <xf numFmtId="0" fontId="1" fillId="0" borderId="0" applyAlignment="1" pivotButton="0" quotePrefix="0" xfId="0">
      <alignment horizontal="right" vertical="center"/>
    </xf>
    <xf numFmtId="165" fontId="6" fillId="3" borderId="4" applyAlignment="1" pivotButton="0" quotePrefix="0" xfId="0">
      <alignment horizontal="right" vertical="center" shrinkToFit="1"/>
    </xf>
    <xf numFmtId="0" fontId="6" fillId="0" borderId="0" applyAlignment="1" pivotButton="0" quotePrefix="0" xfId="0">
      <alignment horizontal="left" vertical="center"/>
    </xf>
    <xf numFmtId="164" fontId="1" fillId="2" borderId="3" applyAlignment="1" applyProtection="1" pivotButton="0" quotePrefix="0" xfId="0">
      <alignment horizontal="right" vertical="center"/>
      <protection locked="0" hidden="0"/>
    </xf>
    <xf numFmtId="166" fontId="6" fillId="3" borderId="4" applyAlignment="1" pivotButton="0" quotePrefix="0" xfId="0">
      <alignment horizontal="right" vertical="center" shrinkToFit="1"/>
    </xf>
    <xf numFmtId="0" fontId="9" fillId="4" borderId="5" applyAlignment="1" pivotButton="0" quotePrefix="0" xfId="0">
      <alignment horizontal="left" vertical="center" wrapText="1"/>
    </xf>
    <xf numFmtId="167" fontId="9" fillId="4" borderId="5" applyAlignment="1" pivotButton="0" quotePrefix="0" xfId="0">
      <alignment horizontal="right" vertical="center" wrapText="1"/>
    </xf>
    <xf numFmtId="0" fontId="9" fillId="4" borderId="5" applyAlignment="1" pivotButton="0" quotePrefix="0" xfId="0">
      <alignment horizontal="right" vertical="center" wrapText="1"/>
    </xf>
    <xf numFmtId="0" fontId="6" fillId="0" borderId="1" applyAlignment="1" pivotButton="0" quotePrefix="0" xfId="0">
      <alignment horizontal="left" vertical="center"/>
    </xf>
    <xf numFmtId="168" fontId="6" fillId="2" borderId="1" applyAlignment="1" pivotButton="0" quotePrefix="0" xfId="0">
      <alignment horizontal="right" vertical="center" shrinkToFit="1"/>
    </xf>
    <xf numFmtId="0" fontId="10" fillId="0" borderId="0" applyAlignment="1" pivotButton="0" quotePrefix="0" xfId="0">
      <alignment horizontal="left" vertical="center"/>
    </xf>
    <xf numFmtId="0" fontId="1" fillId="2" borderId="3" applyAlignment="1" applyProtection="1" pivotButton="0" quotePrefix="0" xfId="0">
      <alignment horizontal="left" vertical="center" indent="1"/>
      <protection locked="0" hidden="0"/>
    </xf>
    <xf numFmtId="165" fontId="1" fillId="2" borderId="3" applyAlignment="1" applyProtection="1" pivotButton="0" quotePrefix="0" xfId="0">
      <alignment horizontal="right" vertical="center"/>
      <protection locked="0" hidden="0"/>
    </xf>
    <xf numFmtId="165" fontId="1" fillId="3" borderId="4" applyAlignment="1" pivotButton="0" quotePrefix="0" xfId="0">
      <alignment horizontal="right" vertical="center" shrinkToFit="1"/>
    </xf>
    <xf numFmtId="166" fontId="1" fillId="3" borderId="4" applyAlignment="1" pivotButton="0" quotePrefix="0" xfId="0">
      <alignment horizontal="right" vertical="center" shrinkToFit="1"/>
    </xf>
    <xf numFmtId="165" fontId="6" fillId="3" borderId="6" applyAlignment="1" pivotButton="0" quotePrefix="0" xfId="0">
      <alignment horizontal="right" vertical="center" shrinkToFit="1"/>
    </xf>
    <xf numFmtId="166" fontId="6" fillId="3" borderId="6" applyAlignment="1" pivotButton="0" quotePrefix="0" xfId="0">
      <alignment horizontal="right" vertical="center" shrinkToFit="1"/>
    </xf>
    <xf numFmtId="166" fontId="1" fillId="2" borderId="3" applyAlignment="1" applyProtection="1" pivotButton="0" quotePrefix="0" xfId="0">
      <alignment horizontal="right" vertical="center"/>
      <protection locked="0" hidden="0"/>
    </xf>
    <xf numFmtId="0" fontId="1" fillId="3" borderId="4" applyAlignment="1" pivotButton="0" quotePrefix="0" xfId="0">
      <alignment horizontal="left" vertical="center" indent="1"/>
    </xf>
    <xf numFmtId="166" fontId="1" fillId="3" borderId="6" applyAlignment="1" pivotButton="0" quotePrefix="0" xfId="0">
      <alignment horizontal="right" vertical="center" shrinkToFit="1"/>
    </xf>
    <xf numFmtId="0" fontId="10" fillId="5" borderId="0" applyAlignment="1" pivotButton="0" quotePrefix="0" xfId="0">
      <alignment horizontal="left" vertical="center"/>
    </xf>
    <xf numFmtId="165" fontId="6" fillId="5" borderId="7" applyAlignment="1" pivotButton="0" quotePrefix="0" xfId="0">
      <alignment horizontal="right" vertical="center" shrinkToFit="1"/>
    </xf>
    <xf numFmtId="166" fontId="6" fillId="5" borderId="7" applyAlignment="1" pivotButton="0" quotePrefix="0" xfId="0">
      <alignment horizontal="right" vertical="center" shrinkToFit="1"/>
    </xf>
    <xf numFmtId="0" fontId="11" fillId="0" borderId="0" applyAlignment="1" pivotButton="0" quotePrefix="0" xfId="0">
      <alignment horizontal="left" vertical="center" wrapText="1"/>
    </xf>
    <xf numFmtId="1" fontId="1" fillId="2" borderId="3" applyAlignment="1" applyProtection="1" pivotButton="0" quotePrefix="0" xfId="0">
      <alignment horizontal="center" vertical="center"/>
      <protection locked="0" hidden="0"/>
    </xf>
    <xf numFmtId="0" fontId="11" fillId="0" borderId="0" applyAlignment="1" pivotButton="0" quotePrefix="0" xfId="0">
      <alignment horizontal="left" vertical="center"/>
    </xf>
    <xf numFmtId="169" fontId="6" fillId="3" borderId="4" applyAlignment="1" pivotButton="0" quotePrefix="0" xfId="0">
      <alignment horizontal="left" vertical="center"/>
    </xf>
    <xf numFmtId="170" fontId="1" fillId="3" borderId="4" applyAlignment="1" pivotButton="0" quotePrefix="0" xfId="0">
      <alignment horizontal="left" vertical="center"/>
    </xf>
    <xf numFmtId="171" fontId="6" fillId="3" borderId="4" applyAlignment="1" pivotButton="0" quotePrefix="0" xfId="0">
      <alignment horizontal="right" vertical="center" shrinkToFit="1"/>
    </xf>
    <xf numFmtId="9" fontId="1" fillId="2" borderId="3" applyAlignment="1" applyProtection="1" pivotButton="0" quotePrefix="0" xfId="0">
      <alignment horizontal="right" vertical="center"/>
      <protection locked="0" hidden="0"/>
    </xf>
    <xf numFmtId="1" fontId="6" fillId="3" borderId="4" applyAlignment="1" pivotButton="0" quotePrefix="0" xfId="0">
      <alignment horizontal="right" vertical="center" shrinkToFit="1"/>
    </xf>
    <xf numFmtId="0" fontId="12" fillId="0" borderId="1" applyAlignment="1" pivotButton="0" quotePrefix="0" xfId="0">
      <alignment horizontal="center" vertical="bottom" wrapText="1"/>
    </xf>
    <xf numFmtId="0" fontId="1" fillId="2" borderId="2" applyAlignment="1" pivotButton="0" quotePrefix="0" xfId="0">
      <alignment horizontal="left" vertical="center" indent="1"/>
    </xf>
    <xf numFmtId="171" fontId="1" fillId="3" borderId="4" applyAlignment="1" pivotButton="0" quotePrefix="0" xfId="0">
      <alignment horizontal="right" vertical="center" shrinkToFit="1"/>
    </xf>
    <xf numFmtId="0" fontId="6" fillId="3" borderId="4" applyAlignment="1" pivotButton="0" quotePrefix="0" xfId="0">
      <alignment horizontal="center" vertical="center" shrinkToFit="1"/>
    </xf>
    <xf numFmtId="0" fontId="13" fillId="0" borderId="0" pivotButton="0" quotePrefix="0" xfId="0"/>
    <xf numFmtId="171" fontId="6" fillId="3" borderId="6" applyAlignment="1" pivotButton="0" quotePrefix="0" xfId="0">
      <alignment horizontal="right" vertical="center" shrinkToFit="1"/>
    </xf>
    <xf numFmtId="0" fontId="6" fillId="3" borderId="6" applyAlignment="1" pivotButton="0" quotePrefix="0" xfId="0">
      <alignment horizontal="center" vertical="center" shrinkToFit="1"/>
    </xf>
    <xf numFmtId="166" fontId="14" fillId="3" borderId="4" applyAlignment="1" pivotButton="0" quotePrefix="0" xfId="0">
      <alignment horizontal="right" vertical="center" shrinkToFit="1"/>
    </xf>
    <xf numFmtId="172" fontId="14" fillId="3" borderId="4" applyAlignment="1" pivotButton="0" quotePrefix="0" xfId="0">
      <alignment horizontal="right" vertical="center" shrinkToFit="1"/>
    </xf>
    <xf numFmtId="0" fontId="6" fillId="5" borderId="0" applyAlignment="1" pivotButton="0" quotePrefix="0" xfId="0">
      <alignment horizontal="left" vertical="center"/>
    </xf>
    <xf numFmtId="171" fontId="6" fillId="5" borderId="7" applyAlignment="1" pivotButton="0" quotePrefix="0" xfId="0">
      <alignment horizontal="right" vertical="center" shrinkToFit="1"/>
    </xf>
    <xf numFmtId="0" fontId="6" fillId="5" borderId="7" applyAlignment="1" pivotButton="0" quotePrefix="0" xfId="0">
      <alignment horizontal="center" vertical="center" shrinkToFit="1"/>
    </xf>
    <xf numFmtId="0" fontId="15" fillId="0" borderId="0" applyAlignment="1" pivotButton="0" quotePrefix="0" xfId="0">
      <alignment horizontal="left" vertical="center"/>
    </xf>
    <xf numFmtId="1" fontId="1" fillId="3" borderId="4" applyAlignment="1" pivotButton="0" quotePrefix="0" xfId="0">
      <alignment horizontal="right" vertical="center" shrinkToFit="1"/>
    </xf>
    <xf numFmtId="0" fontId="3" fillId="0" borderId="0" applyAlignment="1" pivotButton="0" quotePrefix="0" xfId="0">
      <alignment horizontal="left" vertical="top" wrapText="1"/>
    </xf>
    <xf numFmtId="173" fontId="1" fillId="2" borderId="3" applyAlignment="1" applyProtection="1" pivotButton="0" quotePrefix="0" xfId="0">
      <alignment horizontal="right" vertical="center"/>
      <protection locked="0" hidden="0"/>
    </xf>
    <xf numFmtId="171" fontId="1" fillId="2" borderId="3" applyAlignment="1" applyProtection="1" pivotButton="0" quotePrefix="0" xfId="0">
      <alignment horizontal="right" vertical="center"/>
      <protection locked="0" hidden="0"/>
    </xf>
    <xf numFmtId="172" fontId="1" fillId="2" borderId="3" applyAlignment="1" applyProtection="1" pivotButton="0" quotePrefix="0" xfId="0">
      <alignment horizontal="right" vertical="center"/>
      <protection locked="0" hidden="0"/>
    </xf>
    <xf numFmtId="168" fontId="1" fillId="3" borderId="4" applyAlignment="1" pivotButton="0" quotePrefix="0" xfId="0">
      <alignment horizontal="right" vertical="center" shrinkToFit="1"/>
    </xf>
    <xf numFmtId="0" fontId="10" fillId="0" borderId="1" applyAlignment="1" pivotButton="0" quotePrefix="0" xfId="0">
      <alignment horizontal="left" vertical="center"/>
    </xf>
    <xf numFmtId="0" fontId="1" fillId="0" borderId="0" applyAlignment="1" pivotButton="0" quotePrefix="0" xfId="0">
      <alignment horizontal="left" vertical="center" indent="1"/>
    </xf>
    <xf numFmtId="0" fontId="6" fillId="0" borderId="0" applyAlignment="1" pivotButton="0" quotePrefix="0" xfId="0">
      <alignment horizontal="left" vertical="center" indent="1"/>
    </xf>
    <xf numFmtId="0" fontId="12" fillId="0" borderId="1" applyAlignment="1" pivotButton="0" quotePrefix="0" xfId="0">
      <alignment horizontal="left" vertical="bottom" wrapText="1"/>
    </xf>
    <xf numFmtId="0" fontId="12" fillId="0" borderId="1" applyAlignment="1" pivotButton="0" quotePrefix="0" xfId="0">
      <alignment horizontal="right" vertical="bottom" wrapText="1"/>
    </xf>
    <xf numFmtId="170" fontId="6" fillId="3" borderId="4" applyAlignment="1" pivotButton="0" quotePrefix="0" xfId="0">
      <alignment horizontal="right" vertical="center" shrinkToFit="1"/>
    </xf>
    <xf numFmtId="164" fontId="1" fillId="3" borderId="4" applyAlignment="1" pivotButton="0" quotePrefix="0" xfId="0">
      <alignment horizontal="right" vertical="center" shrinkToFit="1"/>
    </xf>
    <xf numFmtId="0" fontId="6" fillId="5" borderId="0" applyAlignment="1" pivotButton="0" quotePrefix="0" xfId="0">
      <alignment horizontal="left" vertical="center" wrapText="1"/>
    </xf>
    <xf numFmtId="0" fontId="0" fillId="5" borderId="0" pivotButton="0" quotePrefix="0" xfId="0"/>
    <xf numFmtId="0" fontId="16" fillId="4" borderId="0" applyAlignment="1" pivotButton="0" quotePrefix="0" xfId="0">
      <alignment horizontal="left" vertical="center" indent="1"/>
    </xf>
    <xf numFmtId="0" fontId="0" fillId="4" borderId="0" pivotButton="0" quotePrefix="0" xfId="0"/>
  </cellXfs>
  <cellStyles count="1">
    <cellStyle name="Normal" xfId="0" builtinId="0" hidden="0"/>
  </cellStyles>
  <dxfs count="1">
    <dxf>
      <font>
        <b val="1"/>
        <color rgb="00B2362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charts/chart1.xml><?xml version="1.0" encoding="utf-8"?>
<chartSpace xmlns:a="http://schemas.openxmlformats.org/drawingml/2006/main" xmlns="http://schemas.openxmlformats.org/drawingml/2006/chart">
  <style val="2"/>
  <chart>
    <title>
      <tx>
        <rich>
          <a:bodyPr/>
          <a:p>
            <a:pPr>
              <a:defRPr/>
            </a:pPr>
            <a:r>
              <a:t>Operating profit and cash needed</a:t>
            </a:r>
          </a:p>
        </rich>
      </tx>
      <overlay val="0"/>
    </title>
    <plotArea>
      <barChart>
        <barDir val="col"/>
        <grouping val="clustered"/>
        <ser>
          <idx val="0"/>
          <order val="0"/>
          <tx>
            <v>Operating profit</v>
          </tx>
          <spPr>
            <a:solidFill>
              <a:srgbClr val="2B2B2B"/>
            </a:solidFill>
            <a:ln>
              <a:solidFill>
                <a:srgbClr val="2B2B2B"/>
              </a:solidFill>
              <a:prstDash val="solid"/>
            </a:ln>
          </spPr>
          <invertIfNegative val="0"/>
          <cat>
            <numRef>
              <f>'Three scenarios'!$B$9:$D$9</f>
            </numRef>
          </cat>
          <val>
            <numRef>
              <f>'Three scenarios'!$B$20:$D$20</f>
            </numRef>
          </val>
        </ser>
        <ser>
          <idx val="1"/>
          <order val="1"/>
          <tx>
            <v>Cash needed</v>
          </tx>
          <spPr>
            <a:solidFill>
              <a:srgbClr val="B39CF0"/>
            </a:solidFill>
            <a:ln>
              <a:solidFill>
                <a:srgbClr val="B39CF0"/>
              </a:solidFill>
              <a:prstDash val="solid"/>
            </a:ln>
          </spPr>
          <invertIfNegative val="0"/>
          <cat>
            <numRef>
              <f>'Three scenarios'!$B$9:$D$9</f>
            </numRef>
          </cat>
          <val>
            <numRef>
              <f>'Three scenarios'!$B$26:$D$26</f>
            </numRef>
          </val>
        </ser>
        <dLbls>
          <numFmt formatCode="#,##0"/>
          <showLegendKey val="0"/>
          <showVal val="1"/>
          <showCatName val="0"/>
          <showSerName val="0"/>
          <showPercent val="0"/>
          <showLeaderLines val="0"/>
        </dLbls>
        <gapWidth val="6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2.xml><?xml version="1.0" encoding="utf-8"?>
<chartSpace xmlns:a="http://schemas.openxmlformats.org/drawingml/2006/main" xmlns="http://schemas.openxmlformats.org/drawingml/2006/chart">
  <style val="2"/>
  <chart>
    <plotArea>
      <lineChart>
        <grouping val="standard"/>
        <ser>
          <idx val="0"/>
          <order val="0"/>
          <tx>
            <v>Cumulative revenue</v>
          </tx>
          <spPr>
            <a:ln w="28575">
              <a:solidFill>
                <a:srgbClr val="2B2B2B"/>
              </a:solidFill>
              <a:prstDash val="solid"/>
            </a:ln>
          </spPr>
          <marker>
            <symbol val="none"/>
            <spPr>
              <a:ln>
                <a:prstDash val="solid"/>
              </a:ln>
            </spPr>
          </marker>
          <cat>
            <numRef>
              <f>'Break-even point'!$B$18:$M$18</f>
            </numRef>
          </cat>
          <val>
            <numRef>
              <f>'Break-even point'!$B$21:$M$21</f>
            </numRef>
          </val>
          <smooth val="0"/>
        </ser>
        <ser>
          <idx val="1"/>
          <order val="1"/>
          <tx>
            <v>Break-even revenue</v>
          </tx>
          <spPr>
            <a:ln w="19050">
              <a:solidFill>
                <a:srgbClr val="E8553F"/>
              </a:solidFill>
              <a:prstDash val="dash"/>
            </a:ln>
          </spPr>
          <marker>
            <symbol val="none"/>
            <spPr>
              <a:ln>
                <a:prstDash val="solid"/>
              </a:ln>
            </spPr>
          </marker>
          <cat>
            <numRef>
              <f>'Break-even point'!$B$18:$M$18</f>
            </numRef>
          </cat>
          <val>
            <numRef>
              <f>'Break-even point'!$B$22:$M$22</f>
            </numRef>
          </val>
          <smooth val="0"/>
        </ser>
        <axId val="10"/>
        <axId val="100"/>
      </lineChart>
      <catAx>
        <axId val="10"/>
        <scaling>
          <orientation val="minMax"/>
        </scaling>
        <delete val="0"/>
        <axPos val="l"/>
        <numFmt formatCode="&quot;M&quot;0"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3.xml><?xml version="1.0" encoding="utf-8"?>
<chartSpace xmlns:a="http://schemas.openxmlformats.org/drawingml/2006/main" xmlns="http://schemas.openxmlformats.org/drawingml/2006/chart">
  <style val="2"/>
  <chart>
    <title>
      <tx>
        <rich>
          <a:bodyPr/>
          <a:p>
            <a:pPr>
              <a:defRPr/>
            </a:pPr>
            <a:r>
              <a:t>Operating profit and cash needed</a:t>
            </a:r>
          </a:p>
        </rich>
      </tx>
      <overlay val="0"/>
    </title>
    <plotArea>
      <barChart>
        <barDir val="col"/>
        <grouping val="clustered"/>
        <ser>
          <idx val="0"/>
          <order val="0"/>
          <tx>
            <v>Operating profit</v>
          </tx>
          <spPr>
            <a:solidFill>
              <a:srgbClr val="2B2B2B"/>
            </a:solidFill>
            <a:ln>
              <a:solidFill>
                <a:srgbClr val="2B2B2B"/>
              </a:solidFill>
              <a:prstDash val="solid"/>
            </a:ln>
          </spPr>
          <invertIfNegative val="0"/>
          <cat>
            <numRef>
              <f>'Fictitious example'!$B$110:$D$110</f>
            </numRef>
          </cat>
          <val>
            <numRef>
              <f>'Fictitious example'!$B$121:$D$121</f>
            </numRef>
          </val>
        </ser>
        <ser>
          <idx val="1"/>
          <order val="1"/>
          <tx>
            <v>Cash needed</v>
          </tx>
          <spPr>
            <a:solidFill>
              <a:srgbClr val="B39CF0"/>
            </a:solidFill>
            <a:ln>
              <a:solidFill>
                <a:srgbClr val="B39CF0"/>
              </a:solidFill>
              <a:prstDash val="solid"/>
            </a:ln>
          </spPr>
          <invertIfNegative val="0"/>
          <cat>
            <numRef>
              <f>'Fictitious example'!$B$110:$D$110</f>
            </numRef>
          </cat>
          <val>
            <numRef>
              <f>'Fictitious example'!$B$127:$D$127</f>
            </numRef>
          </val>
        </ser>
        <dLbls>
          <numFmt formatCode="#,##0"/>
          <showLegendKey val="0"/>
          <showVal val="1"/>
          <showCatName val="0"/>
          <showSerName val="0"/>
          <showPercent val="0"/>
          <showLeaderLines val="0"/>
        </dLbls>
        <gapWidth val="60"/>
        <axId val="10"/>
        <axId val="100"/>
      </barChart>
      <catAx>
        <axId val="10"/>
        <scaling>
          <orientation val="minMax"/>
        </scaling>
        <delete val="0"/>
        <axPos val="l"/>
        <majorTickMark val="none"/>
        <minorTickMark val="none"/>
        <tickLblPos val="low"/>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charts/chart4.xml><?xml version="1.0" encoding="utf-8"?>
<chartSpace xmlns:a="http://schemas.openxmlformats.org/drawingml/2006/main" xmlns="http://schemas.openxmlformats.org/drawingml/2006/chart">
  <style val="2"/>
  <chart>
    <plotArea>
      <lineChart>
        <grouping val="standard"/>
        <ser>
          <idx val="0"/>
          <order val="0"/>
          <tx>
            <v>Cumulative revenue</v>
          </tx>
          <spPr>
            <a:ln w="28575">
              <a:solidFill>
                <a:srgbClr val="2B2B2B"/>
              </a:solidFill>
              <a:prstDash val="solid"/>
            </a:ln>
          </spPr>
          <marker>
            <symbol val="none"/>
            <spPr>
              <a:ln>
                <a:prstDash val="solid"/>
              </a:ln>
            </spPr>
          </marker>
          <cat>
            <numRef>
              <f>'Fictitious example'!$B$171:$M$171</f>
            </numRef>
          </cat>
          <val>
            <numRef>
              <f>'Fictitious example'!$B$174:$M$174</f>
            </numRef>
          </val>
          <smooth val="0"/>
        </ser>
        <ser>
          <idx val="1"/>
          <order val="1"/>
          <tx>
            <v>Break-even revenue</v>
          </tx>
          <spPr>
            <a:ln w="19050">
              <a:solidFill>
                <a:srgbClr val="E8553F"/>
              </a:solidFill>
              <a:prstDash val="dash"/>
            </a:ln>
          </spPr>
          <marker>
            <symbol val="none"/>
            <spPr>
              <a:ln>
                <a:prstDash val="solid"/>
              </a:ln>
            </spPr>
          </marker>
          <cat>
            <numRef>
              <f>'Fictitious example'!$B$171:$M$171</f>
            </numRef>
          </cat>
          <val>
            <numRef>
              <f>'Fictitious example'!$B$175:$M$175</f>
            </numRef>
          </val>
          <smooth val="0"/>
        </ser>
        <axId val="10"/>
        <axId val="100"/>
      </lineChart>
      <catAx>
        <axId val="10"/>
        <scaling>
          <orientation val="minMax"/>
        </scaling>
        <delete val="0"/>
        <axPos val="l"/>
        <numFmt formatCode="&quot;M&quot;0" sourceLinked="0"/>
        <majorTickMark val="none"/>
        <minorTickMark val="none"/>
        <crossAx val="100"/>
        <lblOffset val="100"/>
      </catAx>
      <valAx>
        <axId val="100"/>
        <scaling>
          <orientation val="minMax"/>
        </scaling>
        <delete val="0"/>
        <axPos val="l"/>
        <numFmt formatCode="#,##0" sourceLinked="0"/>
        <majorTickMark val="none"/>
        <minorTickMark val="none"/>
        <crossAx val="10"/>
      </valAx>
    </plotArea>
    <legend>
      <legendPos val="t"/>
      <overlay val="0"/>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 /></Relationships>
</file>

<file path=xl/drawings/_rels/drawing2.xml.rels><Relationships xmlns="http://schemas.openxmlformats.org/package/2006/relationships"><Relationship Type="http://schemas.openxmlformats.org/officeDocument/2006/relationships/chart" Target="/xl/charts/chart2.xml" Id="rId1" /></Relationships>
</file>

<file path=xl/drawings/_rels/drawing3.xml.rels><Relationships xmlns="http://schemas.openxmlformats.org/package/2006/relationships"><Relationship Type="http://schemas.openxmlformats.org/officeDocument/2006/relationships/chart" Target="/xl/charts/chart3.xml" Id="rId1" /><Relationship Type="http://schemas.openxmlformats.org/officeDocument/2006/relationships/chart" Target="/xl/charts/chart4.xml" Id="rId2" /></Relationships>
</file>

<file path=xl/drawings/drawing1.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8</row>
      <rowOff>0</rowOff>
    </from>
    <ext cx="5580000" cy="2592000"/>
    <graphicFrame>
      <nvGraphicFramePr>
        <cNvPr id="1" name="Chart 1"/>
        <cNvGraphicFramePr/>
      </nvGraphicFramePr>
      <xfrm/>
      <a:graphic>
        <a:graphicData uri="http://schemas.openxmlformats.org/drawingml/2006/chart">
          <c:chart r:id="rId1"/>
        </a:graphicData>
      </a:graphic>
    </graphicFrame>
    <clientData/>
  </oneCellAnchor>
</wsDr>
</file>

<file path=xl/drawings/drawing2.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8</col>
      <colOff>0</colOff>
      <row>3</row>
      <rowOff>0</rowOff>
    </from>
    <ext cx="4752000" cy="2268000"/>
    <graphicFrame>
      <nvGraphicFramePr>
        <cNvPr id="1" name="Chart 1"/>
        <cNvGraphicFramePr/>
      </nvGraphicFramePr>
      <xfrm/>
      <a:graphic>
        <a:graphicData uri="http://schemas.openxmlformats.org/drawingml/2006/chart">
          <c:chart r:id="rId1"/>
        </a:graphicData>
      </a:graphic>
    </graphicFrame>
    <clientData/>
  </oneCellAnchor>
</wsDr>
</file>

<file path=xl/drawings/drawing3.xml><?xml version="1.0" encoding="utf-8"?>
<wsDr xmlns:a="http://schemas.openxmlformats.org/drawingml/2006/main" xmlns:c="http://schemas.openxmlformats.org/drawingml/2006/chart" xmlns:r="http://schemas.openxmlformats.org/officeDocument/2006/relationships" xmlns="http://schemas.openxmlformats.org/drawingml/2006/spreadsheetDrawing">
  <oneCellAnchor>
    <from>
      <col>5</col>
      <colOff>0</colOff>
      <row>109</row>
      <rowOff>0</rowOff>
    </from>
    <ext cx="5580000" cy="2592000"/>
    <graphicFrame>
      <nvGraphicFramePr>
        <cNvPr id="1" name="Chart 1"/>
        <cNvGraphicFramePr/>
      </nvGraphicFramePr>
      <xfrm/>
      <a:graphic>
        <a:graphicData uri="http://schemas.openxmlformats.org/drawingml/2006/chart">
          <c:chart r:id="rId1"/>
        </a:graphicData>
      </a:graphic>
    </graphicFrame>
    <clientData/>
  </oneCellAnchor>
  <oneCellAnchor>
    <from>
      <col>8</col>
      <colOff>0</colOff>
      <row>156</row>
      <rowOff>0</rowOff>
    </from>
    <ext cx="4752000" cy="2268000"/>
    <graphicFrame>
      <nvGraphicFramePr>
        <cNvPr id="2" name="Chart 2"/>
        <cNvGraphicFramePr/>
      </nvGraphicFramePr>
      <xfrm/>
      <a:graphic>
        <a:graphicData uri="http://schemas.openxmlformats.org/drawingml/2006/chart">
          <c:chart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drawing" Target="/xl/drawings/drawing1.xml" Id="rId1" /></Relationships>
</file>

<file path=xl/worksheets/_rels/sheet5.xml.rels><Relationships xmlns="http://schemas.openxmlformats.org/package/2006/relationships"><Relationship Type="http://schemas.openxmlformats.org/officeDocument/2006/relationships/drawing" Target="/xl/drawings/drawing2.xml" Id="rId1" /></Relationships>
</file>

<file path=xl/worksheets/_rels/sheet6.xml.rels><Relationships xmlns="http://schemas.openxmlformats.org/package/2006/relationships"><Relationship Type="http://schemas.openxmlformats.org/officeDocument/2006/relationships/drawing" Target="/xl/drawings/drawing3.xml" Id="rId1" /></Relationships>
</file>

<file path=xl/worksheets/sheet1.xml><?xml version="1.0" encoding="utf-8"?>
<worksheet xmlns="http://schemas.openxmlformats.org/spreadsheetml/2006/main">
  <sheetPr>
    <outlinePr summaryBelow="1" summaryRight="1"/>
    <pageSetUpPr fitToPage="1"/>
  </sheetPr>
  <dimension ref="B1:C30"/>
  <sheetViews>
    <sheetView showGridLines="0" zoomScale="110" workbookViewId="0">
      <selection activeCell="A1" sqref="A1"/>
    </sheetView>
  </sheetViews>
  <sheetFormatPr baseColWidth="8" defaultRowHeight="15"/>
  <cols>
    <col width="3" customWidth="1" min="1" max="1"/>
    <col width="6" customWidth="1" min="2" max="2"/>
    <col width="104" customWidth="1" min="3" max="3"/>
  </cols>
  <sheetData>
    <row r="1" ht="30" customHeight="1">
      <c r="B1" s="1" t="inlineStr">
        <is>
          <t>A budget you can steer</t>
        </is>
      </c>
    </row>
    <row r="2">
      <c r="B2" s="2" t="inlineStr">
        <is>
          <t>Module offered by THG Conseil · Tudor Hilcu, founder and head of THG Conseil · thgconseil.fr</t>
        </is>
      </c>
    </row>
    <row r="4" ht="20" customHeight="1">
      <c r="B4" s="3" t="inlineStr">
        <is>
          <t>What to fill in, and in what order</t>
        </is>
      </c>
      <c r="C4" s="4" t="n"/>
    </row>
    <row r="5" ht="30.4" customHeight="1">
      <c r="B5" s="5" t="n">
        <v>1</v>
      </c>
      <c r="C5" s="6" t="inlineStr">
        <is>
          <t>“One-page budget”: enter the company and the first month of the financial year, then the revenue of each sales line, month by month. Allow one to two hours the first time, with last year’s accounts at hand.</t>
        </is>
      </c>
    </row>
    <row r="6" ht="30.4" customHeight="1">
      <c r="B6" s="5" t="n">
        <v>2</v>
      </c>
      <c r="C6" s="6" t="inlineStr">
        <is>
          <t>Same tab: enter the rate of each variable cost, as a % of revenue, then fixed costs item by item. Operating profit for the month and the running total are calculated for you.</t>
        </is>
      </c>
    </row>
    <row r="7" ht="30.4" customHeight="1">
      <c r="B7" s="5" t="n">
        <v>3</v>
      </c>
      <c r="C7" s="6" t="inlineStr">
        <is>
          <t>“Three scenarios”: set the cautious and ambitious assumptions, then opening cash, customer payment time and the safety threshold. Profit and cash needed for the three scenarios show side by side.</t>
        </is>
      </c>
    </row>
    <row r="8" ht="30.4" customHeight="1">
      <c r="B8" s="5" t="n">
        <v>4</v>
      </c>
      <c r="C8" s="6" t="inlineStr">
        <is>
          <t>“Break-even point”: read the break-even revenue, the month you reach it and your margin of safety. Nothing to enter, unless you want to test another value.</t>
        </is>
      </c>
    </row>
    <row r="9" ht="30.4" customHeight="1">
      <c r="B9" s="5" t="n">
        <v>5</v>
      </c>
      <c r="C9" s="6" t="inlineStr">
        <is>
          <t>Every month, as soon as the month’s accounts are closed: in “Budget vs actual”, enter actuals in the lower table. Variances, alerts and the year-end forecast update themselves.</t>
        </is>
      </c>
    </row>
    <row r="10" ht="30.4" customHeight="1">
      <c r="B10" s="5" t="n">
        <v>6</v>
      </c>
      <c r="C10" s="6" t="inlineStr">
        <is>
          <t>Each “Unfavourable” alert needs a cause and a decision: an action, or a revised forecast. Write them in the minutes of your monthly review.</t>
        </is>
      </c>
    </row>
    <row r="12" ht="20" customHeight="1">
      <c r="B12" s="3" t="inlineStr">
        <is>
          <t>Cells</t>
        </is>
      </c>
      <c r="C12" s="4" t="n"/>
    </row>
    <row r="13" ht="18" customHeight="1">
      <c r="B13" s="7" t="n"/>
      <c r="C13" s="8" t="inlineStr">
        <is>
          <t>Input cell: amounts, rates, dates and labels.</t>
        </is>
      </c>
    </row>
    <row r="14" ht="18" customHeight="1">
      <c r="B14" s="9" t="n"/>
      <c r="C14" s="8" t="inlineStr">
        <is>
          <t>Calculated cell: protected, it updates by itself.</t>
        </is>
      </c>
    </row>
    <row r="15" ht="18" customHeight="1">
      <c r="B15" s="10" t="inlineStr">
        <is>
          <t>Red</t>
        </is>
      </c>
      <c r="C15" s="8" t="inlineStr">
        <is>
          <t>Alert: negative profit, unfavourable variance above the threshold, cash needed, break-even not reached.</t>
        </is>
      </c>
    </row>
    <row r="17" ht="20" customHeight="1">
      <c r="B17" s="3" t="inlineStr">
        <is>
          <t>Tips</t>
        </is>
      </c>
      <c r="C17" s="4" t="n"/>
    </row>
    <row r="18" ht="30.4" customHeight="1">
      <c r="B18" s="11" t="inlineStr">
        <is>
          <t>·</t>
        </is>
      </c>
      <c r="C18" s="6" t="inlineStr">
        <is>
          <t>Amounts excluding VAT, on the invoice date: the budget follows activity. Cash follows payments; the “Three scenarios” tab only gives an estimate of it.</t>
        </is>
      </c>
    </row>
    <row r="19" ht="30.4" customHeight="1">
      <c r="B19" s="11" t="inlineStr">
        <is>
          <t>·</t>
        </is>
      </c>
      <c r="C19" s="6" t="inlineStr">
        <is>
          <t>Labels of sales lines and cost items can be renamed, and the new name carries over to the other tabs. Keep the “Depreciation and amortisation” line as it is: “Three scenarios” treats it as a cost with no cash out.</t>
        </is>
      </c>
    </row>
    <row r="20" ht="30.4" customHeight="1">
      <c r="B20" s="11" t="inlineStr">
        <is>
          <t>·</t>
        </is>
      </c>
      <c r="C20" s="6" t="inlineStr">
        <is>
          <t>The alert threshold is set at the top of “Budget vs actual”: 10% to start with. Add a minimum amount so that small lines do not trigger alerts.</t>
        </is>
      </c>
    </row>
    <row r="21" ht="30.4" customHeight="1">
      <c r="B21" s="11" t="inlineStr">
        <is>
          <t>·</t>
        </is>
      </c>
      <c r="C21" s="6" t="inlineStr">
        <is>
          <t>To add rows, unprotect the sheet (Review menu, Unprotect Sheet: there is no password), then check the totals and the formulas of the other tabs.</t>
        </is>
      </c>
    </row>
    <row r="22" ht="30.4" customHeight="1">
      <c r="B22" s="11" t="inlineStr">
        <is>
          <t>·</t>
        </is>
      </c>
      <c r="C22" s="6" t="inlineStr">
        <is>
          <t>The “Fictitious example” tab shows the four tools filled in for a made-up services SME. It shows how things work; its figures are not a benchmark.</t>
        </is>
      </c>
    </row>
    <row r="24" ht="20" customHeight="1">
      <c r="B24" s="3" t="inlineStr">
        <is>
          <t>With your accountant</t>
        </is>
      </c>
      <c r="C24" s="4" t="n"/>
    </row>
    <row r="25" ht="43.6" customHeight="1">
      <c r="C25" s="6" t="inlineStr">
        <is>
          <t>This workbook is a management tool, not a set of accounts. Have the amounts and the split between fixed and variable costs checked by your accountant. The profit shown is a simplified operating profit, before finance costs, exceptional items and corporate income tax. For any legal or tax question, move forward with your lawyer and your accountant.</t>
        </is>
      </c>
    </row>
    <row r="27" ht="20" customHeight="1">
      <c r="B27" s="3" t="inlineStr">
        <is>
          <t>An outside view</t>
        </is>
      </c>
      <c r="C27" s="4" t="n"/>
    </row>
    <row r="28" ht="30.4" customHeight="1">
      <c r="C28" s="6" t="inlineStr">
        <is>
          <t>To build the budget, set the thresholds and hold the monthly review: call me or write to me. The first conversation is complimentary, within 48 hours.</t>
        </is>
      </c>
    </row>
    <row r="29" ht="17.2" customHeight="1">
      <c r="C29" s="6" t="inlineStr">
        <is>
          <t>thgconseil.fr/en/contact · +33 6 74 86 88 70 · contact@thgconseil.fr</t>
        </is>
      </c>
    </row>
    <row r="30" ht="30.4" customHeight="1">
      <c r="C30" s="6" t="inlineStr">
        <is>
          <t>Tudor Hilcu, founder and head of THG Conseil. PMP®, PRINCE2 Agile®, ITIL® 4. Module “A budget you can steer”, version 1.0, October 2026.</t>
        </is>
      </c>
    </row>
  </sheetData>
  <sheetProtection selectLockedCells="0" selectUnlockedCells="0" sheet="1" objects="0" insertRows="1" insertHyperlinks="1" autoFilter="1" scenarios="0" formatColumns="0" deleteColumns="1" insertColumns="1" pivotTables="1" deleteRows="1" formatCells="1" formatRows="0" sort="1"/>
  <mergeCells count="7">
    <mergeCell ref="B24:C24"/>
    <mergeCell ref="B2:C2"/>
    <mergeCell ref="B17:C17"/>
    <mergeCell ref="B27:C27"/>
    <mergeCell ref="B1:C1"/>
    <mergeCell ref="B4:C4"/>
    <mergeCell ref="B12:C12"/>
  </mergeCells>
  <printOptions horizontalCentered="1"/>
  <pageMargins left="0.4" right="0.4" top="0.5" bottom="0.6" header="0.5" footer="0.5"/>
  <pageSetup orientation="portrait" paperSize="9" fitToHeight="1" fitToWidth="1"/>
  <headerFooter>
    <oddHeader/>
    <oddFooter>&amp;L&amp;"Arial,Regular"&amp;8 &amp;K57534ETudor Hilcu, by THG Conseil · thgconseil.fr&amp;R&amp;"Arial,Regular"&amp;8 &amp;K57534E&amp;P /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showGridLines="0" zoomScale="100" workbookViewId="0">
      <pane xSplit="1" ySplit="11" topLeftCell="B12"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One-page budget</t>
        </is>
      </c>
    </row>
    <row r="2" ht="28" customHeight="1">
      <c r="A2" s="13" t="inlineStr">
        <is>
          <t>Amounts excluding VAT, month by month, on the invoice date. White cells are for input; everything else is calculated.</t>
        </is>
      </c>
    </row>
    <row r="3" ht="6" customHeight="1"/>
    <row r="4">
      <c r="A4" s="14" t="inlineStr">
        <is>
          <t>Company</t>
        </is>
      </c>
      <c r="B4" s="15" t="n"/>
      <c r="C4" s="15" t="n"/>
      <c r="D4" s="15" t="n"/>
      <c r="E4" s="15" t="n"/>
      <c r="F4" s="16" t="inlineStr">
        <is>
          <t>Revenue for the year</t>
        </is>
      </c>
      <c r="J4" s="17">
        <f>$N$17</f>
        <v/>
      </c>
      <c r="K4" s="17" t="n"/>
      <c r="M4" s="18" t="inlineStr">
        <is>
          <t>Key</t>
        </is>
      </c>
    </row>
    <row r="5">
      <c r="A5" s="14" t="inlineStr">
        <is>
          <t>First month of the financial year</t>
        </is>
      </c>
      <c r="B5" s="19" t="n"/>
      <c r="C5" s="19" t="n"/>
      <c r="F5" s="16" t="inlineStr">
        <is>
          <t>Contribution margin ratio</t>
        </is>
      </c>
      <c r="J5" s="20">
        <f>$O$23</f>
        <v/>
      </c>
      <c r="K5" s="20" t="n"/>
      <c r="M5" s="7" t="n"/>
      <c r="N5" s="14" t="inlineStr">
        <is>
          <t>Input</t>
        </is>
      </c>
    </row>
    <row r="6">
      <c r="A6" s="14" t="inlineStr">
        <is>
          <t>Unit of amounts</t>
        </is>
      </c>
      <c r="B6" s="15" t="inlineStr">
        <is>
          <t>EUR excl. VAT</t>
        </is>
      </c>
      <c r="C6" s="15" t="n"/>
      <c r="F6" s="16" t="inlineStr">
        <is>
          <t>Fixed costs for the year</t>
        </is>
      </c>
      <c r="J6" s="17">
        <f>$N$34</f>
        <v/>
      </c>
      <c r="K6" s="17" t="n"/>
      <c r="M6" s="9" t="n"/>
      <c r="N6" s="14" t="inlineStr">
        <is>
          <t>Calculated</t>
        </is>
      </c>
    </row>
    <row r="7">
      <c r="A7" s="14" t="inlineStr">
        <is>
          <t>Updated on</t>
        </is>
      </c>
      <c r="B7" s="19" t="n"/>
      <c r="C7" s="19" t="n"/>
      <c r="F7" s="16" t="inlineStr">
        <is>
          <t>Operating profit for the year</t>
        </is>
      </c>
      <c r="J7" s="17">
        <f>$N$35</f>
        <v/>
      </c>
      <c r="K7" s="17" t="n"/>
      <c r="M7" s="10" t="inlineStr">
        <is>
          <t>Red</t>
        </is>
      </c>
      <c r="N7" s="14" t="inlineStr">
        <is>
          <t>Alert</t>
        </is>
      </c>
    </row>
    <row r="8">
      <c r="F8" s="16" t="inlineStr">
        <is>
          <t>Break-even revenue</t>
        </is>
      </c>
      <c r="J8" s="17">
        <f>IF(OR(N($N$34)=0,N($O$23)&lt;=0),"-",$N$34/$O$23)</f>
        <v/>
      </c>
      <c r="K8" s="17" t="n"/>
    </row>
    <row r="9" ht="8" customHeight="1"/>
    <row r="10" ht="18" customHeight="1">
      <c r="A10" s="21" t="inlineStr">
        <is>
          <t>Month</t>
        </is>
      </c>
      <c r="B10" s="22" t="n">
        <v>1</v>
      </c>
      <c r="C10" s="22" t="n">
        <v>2</v>
      </c>
      <c r="D10" s="22" t="n">
        <v>3</v>
      </c>
      <c r="E10" s="22" t="n">
        <v>4</v>
      </c>
      <c r="F10" s="22" t="n">
        <v>5</v>
      </c>
      <c r="G10" s="22" t="n">
        <v>6</v>
      </c>
      <c r="H10" s="22" t="n">
        <v>7</v>
      </c>
      <c r="I10" s="22" t="n">
        <v>8</v>
      </c>
      <c r="J10" s="22" t="n">
        <v>9</v>
      </c>
      <c r="K10" s="22" t="n">
        <v>10</v>
      </c>
      <c r="L10" s="22" t="n">
        <v>11</v>
      </c>
      <c r="M10" s="22" t="n">
        <v>12</v>
      </c>
      <c r="N10" s="23" t="inlineStr">
        <is>
          <t>Year</t>
        </is>
      </c>
      <c r="O10" s="23" t="inlineStr">
        <is>
          <t>% revenue</t>
        </is>
      </c>
    </row>
    <row r="11">
      <c r="A11" s="24" t="inlineStr">
        <is>
          <t>Months of the year</t>
        </is>
      </c>
      <c r="B11" s="25">
        <f>IF($B$5="","",DATE(YEAR($B$5),MONTH($B$5)+0,1))</f>
        <v/>
      </c>
      <c r="C11" s="25">
        <f>IF($B$5="","",DATE(YEAR($B$5),MONTH($B$5)+1,1))</f>
        <v/>
      </c>
      <c r="D11" s="25">
        <f>IF($B$5="","",DATE(YEAR($B$5),MONTH($B$5)+2,1))</f>
        <v/>
      </c>
      <c r="E11" s="25">
        <f>IF($B$5="","",DATE(YEAR($B$5),MONTH($B$5)+3,1))</f>
        <v/>
      </c>
      <c r="F11" s="25">
        <f>IF($B$5="","",DATE(YEAR($B$5),MONTH($B$5)+4,1))</f>
        <v/>
      </c>
      <c r="G11" s="25">
        <f>IF($B$5="","",DATE(YEAR($B$5),MONTH($B$5)+5,1))</f>
        <v/>
      </c>
      <c r="H11" s="25">
        <f>IF($B$5="","",DATE(YEAR($B$5),MONTH($B$5)+6,1))</f>
        <v/>
      </c>
      <c r="I11" s="25">
        <f>IF($B$5="","",DATE(YEAR($B$5),MONTH($B$5)+7,1))</f>
        <v/>
      </c>
      <c r="J11" s="25">
        <f>IF($B$5="","",DATE(YEAR($B$5),MONTH($B$5)+8,1))</f>
        <v/>
      </c>
      <c r="K11" s="25">
        <f>IF($B$5="","",DATE(YEAR($B$5),MONTH($B$5)+9,1))</f>
        <v/>
      </c>
      <c r="L11" s="25">
        <f>IF($B$5="","",DATE(YEAR($B$5),MONTH($B$5)+10,1))</f>
        <v/>
      </c>
      <c r="M11" s="25">
        <f>IF($B$5="","",DATE(YEAR($B$5),MONTH($B$5)+11,1))</f>
        <v/>
      </c>
      <c r="N11" s="4" t="n"/>
      <c r="O11" s="4" t="n"/>
    </row>
    <row r="12" ht="20" customHeight="1">
      <c r="A12" s="26" t="inlineStr">
        <is>
          <t>Revenue</t>
        </is>
      </c>
    </row>
    <row r="13">
      <c r="A13" s="27" t="inlineStr">
        <is>
          <t>Sales line 1 (rename)</t>
        </is>
      </c>
      <c r="B13" s="28" t="n"/>
      <c r="C13" s="28" t="n"/>
      <c r="D13" s="28" t="n"/>
      <c r="E13" s="28" t="n"/>
      <c r="F13" s="28" t="n"/>
      <c r="G13" s="28" t="n"/>
      <c r="H13" s="28" t="n"/>
      <c r="I13" s="28" t="n"/>
      <c r="J13" s="28" t="n"/>
      <c r="K13" s="28" t="n"/>
      <c r="L13" s="28" t="n"/>
      <c r="M13" s="28" t="n"/>
      <c r="N13" s="29">
        <f>SUM(B13:M13)</f>
        <v/>
      </c>
      <c r="O13" s="30">
        <f>IF(N($N$17)=0,"",N13/$N$17)</f>
        <v/>
      </c>
    </row>
    <row r="14">
      <c r="A14" s="27" t="inlineStr">
        <is>
          <t>Sales line 2 (rename)</t>
        </is>
      </c>
      <c r="B14" s="28" t="n"/>
      <c r="C14" s="28" t="n"/>
      <c r="D14" s="28" t="n"/>
      <c r="E14" s="28" t="n"/>
      <c r="F14" s="28" t="n"/>
      <c r="G14" s="28" t="n"/>
      <c r="H14" s="28" t="n"/>
      <c r="I14" s="28" t="n"/>
      <c r="J14" s="28" t="n"/>
      <c r="K14" s="28" t="n"/>
      <c r="L14" s="28" t="n"/>
      <c r="M14" s="28" t="n"/>
      <c r="N14" s="29">
        <f>SUM(B14:M14)</f>
        <v/>
      </c>
      <c r="O14" s="30">
        <f>IF(N($N$17)=0,"",N14/$N$17)</f>
        <v/>
      </c>
    </row>
    <row r="15">
      <c r="A15" s="27" t="inlineStr">
        <is>
          <t>Sales line 3 (rename)</t>
        </is>
      </c>
      <c r="B15" s="28" t="n"/>
      <c r="C15" s="28" t="n"/>
      <c r="D15" s="28" t="n"/>
      <c r="E15" s="28" t="n"/>
      <c r="F15" s="28" t="n"/>
      <c r="G15" s="28" t="n"/>
      <c r="H15" s="28" t="n"/>
      <c r="I15" s="28" t="n"/>
      <c r="J15" s="28" t="n"/>
      <c r="K15" s="28" t="n"/>
      <c r="L15" s="28" t="n"/>
      <c r="M15" s="28" t="n"/>
      <c r="N15" s="29">
        <f>SUM(B15:M15)</f>
        <v/>
      </c>
      <c r="O15" s="30">
        <f>IF(N($N$17)=0,"",N15/$N$17)</f>
        <v/>
      </c>
    </row>
    <row r="16">
      <c r="A16" s="27" t="inlineStr">
        <is>
          <t>Sales line 4 (rename)</t>
        </is>
      </c>
      <c r="B16" s="28" t="n"/>
      <c r="C16" s="28" t="n"/>
      <c r="D16" s="28" t="n"/>
      <c r="E16" s="28" t="n"/>
      <c r="F16" s="28" t="n"/>
      <c r="G16" s="28" t="n"/>
      <c r="H16" s="28" t="n"/>
      <c r="I16" s="28" t="n"/>
      <c r="J16" s="28" t="n"/>
      <c r="K16" s="28" t="n"/>
      <c r="L16" s="28" t="n"/>
      <c r="M16" s="28" t="n"/>
      <c r="N16" s="29">
        <f>SUM(B16:M16)</f>
        <v/>
      </c>
      <c r="O16" s="30">
        <f>IF(N($N$17)=0,"",N16/$N$17)</f>
        <v/>
      </c>
    </row>
    <row r="17">
      <c r="A17" s="18" t="inlineStr">
        <is>
          <t>Total revenue</t>
        </is>
      </c>
      <c r="B17" s="31">
        <f>SUM(B13:B16)</f>
        <v/>
      </c>
      <c r="C17" s="31">
        <f>SUM(C13:C16)</f>
        <v/>
      </c>
      <c r="D17" s="31">
        <f>SUM(D13:D16)</f>
        <v/>
      </c>
      <c r="E17" s="31">
        <f>SUM(E13:E16)</f>
        <v/>
      </c>
      <c r="F17" s="31">
        <f>SUM(F13:F16)</f>
        <v/>
      </c>
      <c r="G17" s="31">
        <f>SUM(G13:G16)</f>
        <v/>
      </c>
      <c r="H17" s="31">
        <f>SUM(H13:H16)</f>
        <v/>
      </c>
      <c r="I17" s="31">
        <f>SUM(I13:I16)</f>
        <v/>
      </c>
      <c r="J17" s="31">
        <f>SUM(J13:J16)</f>
        <v/>
      </c>
      <c r="K17" s="31">
        <f>SUM(K13:K16)</f>
        <v/>
      </c>
      <c r="L17" s="31">
        <f>SUM(L13:L16)</f>
        <v/>
      </c>
      <c r="M17" s="31">
        <f>SUM(M13:M16)</f>
        <v/>
      </c>
      <c r="N17" s="31">
        <f>SUM(N13:N16)</f>
        <v/>
      </c>
      <c r="O17" s="32">
        <f>IF(N($N$17)=0,"",1)</f>
        <v/>
      </c>
    </row>
    <row r="18" ht="20" customHeight="1">
      <c r="A18" s="26" t="inlineStr">
        <is>
          <t>Variable costs: enter each as a % of revenue (last column)</t>
        </is>
      </c>
    </row>
    <row r="19">
      <c r="A19" s="27" t="inlineStr">
        <is>
          <t>Purchases and goods for resale</t>
        </is>
      </c>
      <c r="B19" s="29">
        <f>B$17*N($O19)</f>
        <v/>
      </c>
      <c r="C19" s="29">
        <f>C$17*N($O19)</f>
        <v/>
      </c>
      <c r="D19" s="29">
        <f>D$17*N($O19)</f>
        <v/>
      </c>
      <c r="E19" s="29">
        <f>E$17*N($O19)</f>
        <v/>
      </c>
      <c r="F19" s="29">
        <f>F$17*N($O19)</f>
        <v/>
      </c>
      <c r="G19" s="29">
        <f>G$17*N($O19)</f>
        <v/>
      </c>
      <c r="H19" s="29">
        <f>H$17*N($O19)</f>
        <v/>
      </c>
      <c r="I19" s="29">
        <f>I$17*N($O19)</f>
        <v/>
      </c>
      <c r="J19" s="29">
        <f>J$17*N($O19)</f>
        <v/>
      </c>
      <c r="K19" s="29">
        <f>K$17*N($O19)</f>
        <v/>
      </c>
      <c r="L19" s="29">
        <f>L$17*N($O19)</f>
        <v/>
      </c>
      <c r="M19" s="29">
        <f>M$17*N($O19)</f>
        <v/>
      </c>
      <c r="N19" s="29">
        <f>SUM(B19:M19)</f>
        <v/>
      </c>
      <c r="O19" s="33" t="n"/>
    </row>
    <row r="20">
      <c r="A20" s="27" t="inlineStr">
        <is>
          <t>Subcontracting tied to sales</t>
        </is>
      </c>
      <c r="B20" s="29">
        <f>B$17*N($O20)</f>
        <v/>
      </c>
      <c r="C20" s="29">
        <f>C$17*N($O20)</f>
        <v/>
      </c>
      <c r="D20" s="29">
        <f>D$17*N($O20)</f>
        <v/>
      </c>
      <c r="E20" s="29">
        <f>E$17*N($O20)</f>
        <v/>
      </c>
      <c r="F20" s="29">
        <f>F$17*N($O20)</f>
        <v/>
      </c>
      <c r="G20" s="29">
        <f>G$17*N($O20)</f>
        <v/>
      </c>
      <c r="H20" s="29">
        <f>H$17*N($O20)</f>
        <v/>
      </c>
      <c r="I20" s="29">
        <f>I$17*N($O20)</f>
        <v/>
      </c>
      <c r="J20" s="29">
        <f>J$17*N($O20)</f>
        <v/>
      </c>
      <c r="K20" s="29">
        <f>K$17*N($O20)</f>
        <v/>
      </c>
      <c r="L20" s="29">
        <f>L$17*N($O20)</f>
        <v/>
      </c>
      <c r="M20" s="29">
        <f>M$17*N($O20)</f>
        <v/>
      </c>
      <c r="N20" s="29">
        <f>SUM(B20:M20)</f>
        <v/>
      </c>
      <c r="O20" s="33" t="n"/>
    </row>
    <row r="21">
      <c r="A21" s="27" t="inlineStr">
        <is>
          <t>Commissions and other variable costs</t>
        </is>
      </c>
      <c r="B21" s="29">
        <f>B$17*N($O21)</f>
        <v/>
      </c>
      <c r="C21" s="29">
        <f>C$17*N($O21)</f>
        <v/>
      </c>
      <c r="D21" s="29">
        <f>D$17*N($O21)</f>
        <v/>
      </c>
      <c r="E21" s="29">
        <f>E$17*N($O21)</f>
        <v/>
      </c>
      <c r="F21" s="29">
        <f>F$17*N($O21)</f>
        <v/>
      </c>
      <c r="G21" s="29">
        <f>G$17*N($O21)</f>
        <v/>
      </c>
      <c r="H21" s="29">
        <f>H$17*N($O21)</f>
        <v/>
      </c>
      <c r="I21" s="29">
        <f>I$17*N($O21)</f>
        <v/>
      </c>
      <c r="J21" s="29">
        <f>J$17*N($O21)</f>
        <v/>
      </c>
      <c r="K21" s="29">
        <f>K$17*N($O21)</f>
        <v/>
      </c>
      <c r="L21" s="29">
        <f>L$17*N($O21)</f>
        <v/>
      </c>
      <c r="M21" s="29">
        <f>M$17*N($O21)</f>
        <v/>
      </c>
      <c r="N21" s="29">
        <f>SUM(B21:M21)</f>
        <v/>
      </c>
      <c r="O21" s="33" t="n"/>
    </row>
    <row r="22">
      <c r="A22" s="18" t="inlineStr">
        <is>
          <t>Total variable costs</t>
        </is>
      </c>
      <c r="B22" s="31">
        <f>SUM(B19:B21)</f>
        <v/>
      </c>
      <c r="C22" s="31">
        <f>SUM(C19:C21)</f>
        <v/>
      </c>
      <c r="D22" s="31">
        <f>SUM(D19:D21)</f>
        <v/>
      </c>
      <c r="E22" s="31">
        <f>SUM(E19:E21)</f>
        <v/>
      </c>
      <c r="F22" s="31">
        <f>SUM(F19:F21)</f>
        <v/>
      </c>
      <c r="G22" s="31">
        <f>SUM(G19:G21)</f>
        <v/>
      </c>
      <c r="H22" s="31">
        <f>SUM(H19:H21)</f>
        <v/>
      </c>
      <c r="I22" s="31">
        <f>SUM(I19:I21)</f>
        <v/>
      </c>
      <c r="J22" s="31">
        <f>SUM(J19:J21)</f>
        <v/>
      </c>
      <c r="K22" s="31">
        <f>SUM(K19:K21)</f>
        <v/>
      </c>
      <c r="L22" s="31">
        <f>SUM(L19:L21)</f>
        <v/>
      </c>
      <c r="M22" s="31">
        <f>SUM(M19:M21)</f>
        <v/>
      </c>
      <c r="N22" s="31">
        <f>SUM(N19:N21)</f>
        <v/>
      </c>
      <c r="O22" s="32">
        <f>SUM(O19:O21)</f>
        <v/>
      </c>
    </row>
    <row r="23">
      <c r="A23" s="18" t="inlineStr">
        <is>
          <t>Contribution margin (and margin ratio)</t>
        </is>
      </c>
      <c r="B23" s="17">
        <f>B17-B22</f>
        <v/>
      </c>
      <c r="C23" s="17">
        <f>C17-C22</f>
        <v/>
      </c>
      <c r="D23" s="17">
        <f>D17-D22</f>
        <v/>
      </c>
      <c r="E23" s="17">
        <f>E17-E22</f>
        <v/>
      </c>
      <c r="F23" s="17">
        <f>F17-F22</f>
        <v/>
      </c>
      <c r="G23" s="17">
        <f>G17-G22</f>
        <v/>
      </c>
      <c r="H23" s="17">
        <f>H17-H22</f>
        <v/>
      </c>
      <c r="I23" s="17">
        <f>I17-I22</f>
        <v/>
      </c>
      <c r="J23" s="17">
        <f>J17-J22</f>
        <v/>
      </c>
      <c r="K23" s="17">
        <f>K17-K22</f>
        <v/>
      </c>
      <c r="L23" s="17">
        <f>L17-L22</f>
        <v/>
      </c>
      <c r="M23" s="17">
        <f>M17-M22</f>
        <v/>
      </c>
      <c r="N23" s="17">
        <f>N17-N22</f>
        <v/>
      </c>
      <c r="O23" s="20">
        <f>1-O22</f>
        <v/>
      </c>
    </row>
    <row r="24" ht="20" customHeight="1">
      <c r="A24" s="26" t="inlineStr">
        <is>
          <t>Fixed costs: amount for each month</t>
        </is>
      </c>
    </row>
    <row r="25">
      <c r="A25" s="27" t="inlineStr">
        <is>
          <t>Salaries and payroll taxes</t>
        </is>
      </c>
      <c r="B25" s="28" t="n"/>
      <c r="C25" s="28" t="n"/>
      <c r="D25" s="28" t="n"/>
      <c r="E25" s="28" t="n"/>
      <c r="F25" s="28" t="n"/>
      <c r="G25" s="28" t="n"/>
      <c r="H25" s="28" t="n"/>
      <c r="I25" s="28" t="n"/>
      <c r="J25" s="28" t="n"/>
      <c r="K25" s="28" t="n"/>
      <c r="L25" s="28" t="n"/>
      <c r="M25" s="28" t="n"/>
      <c r="N25" s="29">
        <f>SUM(B25:M25)</f>
        <v/>
      </c>
      <c r="O25" s="30">
        <f>IF(N($N$17)=0,"",N25/$N$17)</f>
        <v/>
      </c>
    </row>
    <row r="26">
      <c r="A26" s="27" t="inlineStr">
        <is>
          <t>Director’s pay and payroll taxes</t>
        </is>
      </c>
      <c r="B26" s="28" t="n"/>
      <c r="C26" s="28" t="n"/>
      <c r="D26" s="28" t="n"/>
      <c r="E26" s="28" t="n"/>
      <c r="F26" s="28" t="n"/>
      <c r="G26" s="28" t="n"/>
      <c r="H26" s="28" t="n"/>
      <c r="I26" s="28" t="n"/>
      <c r="J26" s="28" t="n"/>
      <c r="K26" s="28" t="n"/>
      <c r="L26" s="28" t="n"/>
      <c r="M26" s="28" t="n"/>
      <c r="N26" s="29">
        <f>SUM(B26:M26)</f>
        <v/>
      </c>
      <c r="O26" s="30">
        <f>IF(N($N$17)=0,"",N26/$N$17)</f>
        <v/>
      </c>
    </row>
    <row r="27">
      <c r="A27" s="27" t="inlineStr">
        <is>
          <t>Rent and service charges</t>
        </is>
      </c>
      <c r="B27" s="28" t="n"/>
      <c r="C27" s="28" t="n"/>
      <c r="D27" s="28" t="n"/>
      <c r="E27" s="28" t="n"/>
      <c r="F27" s="28" t="n"/>
      <c r="G27" s="28" t="n"/>
      <c r="H27" s="28" t="n"/>
      <c r="I27" s="28" t="n"/>
      <c r="J27" s="28" t="n"/>
      <c r="K27" s="28" t="n"/>
      <c r="L27" s="28" t="n"/>
      <c r="M27" s="28" t="n"/>
      <c r="N27" s="29">
        <f>SUM(B27:M27)</f>
        <v/>
      </c>
      <c r="O27" s="30">
        <f>IF(N($N$17)=0,"",N27/$N$17)</f>
        <v/>
      </c>
    </row>
    <row r="28">
      <c r="A28" s="27" t="inlineStr">
        <is>
          <t>IT, software and telecoms</t>
        </is>
      </c>
      <c r="B28" s="28" t="n"/>
      <c r="C28" s="28" t="n"/>
      <c r="D28" s="28" t="n"/>
      <c r="E28" s="28" t="n"/>
      <c r="F28" s="28" t="n"/>
      <c r="G28" s="28" t="n"/>
      <c r="H28" s="28" t="n"/>
      <c r="I28" s="28" t="n"/>
      <c r="J28" s="28" t="n"/>
      <c r="K28" s="28" t="n"/>
      <c r="L28" s="28" t="n"/>
      <c r="M28" s="28" t="n"/>
      <c r="N28" s="29">
        <f>SUM(B28:M28)</f>
        <v/>
      </c>
      <c r="O28" s="30">
        <f>IF(N($N$17)=0,"",N28/$N$17)</f>
        <v/>
      </c>
    </row>
    <row r="29">
      <c r="A29" s="27" t="inlineStr">
        <is>
          <t>Marketing and travel</t>
        </is>
      </c>
      <c r="B29" s="28" t="n"/>
      <c r="C29" s="28" t="n"/>
      <c r="D29" s="28" t="n"/>
      <c r="E29" s="28" t="n"/>
      <c r="F29" s="28" t="n"/>
      <c r="G29" s="28" t="n"/>
      <c r="H29" s="28" t="n"/>
      <c r="I29" s="28" t="n"/>
      <c r="J29" s="28" t="n"/>
      <c r="K29" s="28" t="n"/>
      <c r="L29" s="28" t="n"/>
      <c r="M29" s="28" t="n"/>
      <c r="N29" s="29">
        <f>SUM(B29:M29)</f>
        <v/>
      </c>
      <c r="O29" s="30">
        <f>IF(N($N$17)=0,"",N29/$N$17)</f>
        <v/>
      </c>
    </row>
    <row r="30">
      <c r="A30" s="27" t="inlineStr">
        <is>
          <t>Professional fees and insurance</t>
        </is>
      </c>
      <c r="B30" s="28" t="n"/>
      <c r="C30" s="28" t="n"/>
      <c r="D30" s="28" t="n"/>
      <c r="E30" s="28" t="n"/>
      <c r="F30" s="28" t="n"/>
      <c r="G30" s="28" t="n"/>
      <c r="H30" s="28" t="n"/>
      <c r="I30" s="28" t="n"/>
      <c r="J30" s="28" t="n"/>
      <c r="K30" s="28" t="n"/>
      <c r="L30" s="28" t="n"/>
      <c r="M30" s="28" t="n"/>
      <c r="N30" s="29">
        <f>SUM(B30:M30)</f>
        <v/>
      </c>
      <c r="O30" s="30">
        <f>IF(N($N$17)=0,"",N30/$N$17)</f>
        <v/>
      </c>
    </row>
    <row r="31">
      <c r="A31" s="27" t="inlineStr">
        <is>
          <t>Taxes and duties (excluding corporate income tax)</t>
        </is>
      </c>
      <c r="B31" s="28" t="n"/>
      <c r="C31" s="28" t="n"/>
      <c r="D31" s="28" t="n"/>
      <c r="E31" s="28" t="n"/>
      <c r="F31" s="28" t="n"/>
      <c r="G31" s="28" t="n"/>
      <c r="H31" s="28" t="n"/>
      <c r="I31" s="28" t="n"/>
      <c r="J31" s="28" t="n"/>
      <c r="K31" s="28" t="n"/>
      <c r="L31" s="28" t="n"/>
      <c r="M31" s="28" t="n"/>
      <c r="N31" s="29">
        <f>SUM(B31:M31)</f>
        <v/>
      </c>
      <c r="O31" s="30">
        <f>IF(N($N$17)=0,"",N31/$N$17)</f>
        <v/>
      </c>
    </row>
    <row r="32">
      <c r="A32" s="34" t="inlineStr">
        <is>
          <t>Depreciation and amortisation</t>
        </is>
      </c>
      <c r="B32" s="28" t="n"/>
      <c r="C32" s="28" t="n"/>
      <c r="D32" s="28" t="n"/>
      <c r="E32" s="28" t="n"/>
      <c r="F32" s="28" t="n"/>
      <c r="G32" s="28" t="n"/>
      <c r="H32" s="28" t="n"/>
      <c r="I32" s="28" t="n"/>
      <c r="J32" s="28" t="n"/>
      <c r="K32" s="28" t="n"/>
      <c r="L32" s="28" t="n"/>
      <c r="M32" s="28" t="n"/>
      <c r="N32" s="29">
        <f>SUM(B32:M32)</f>
        <v/>
      </c>
      <c r="O32" s="30">
        <f>IF(N($N$17)=0,"",N32/$N$17)</f>
        <v/>
      </c>
    </row>
    <row r="33">
      <c r="A33" s="27" t="inlineStr">
        <is>
          <t>Other fixed costs</t>
        </is>
      </c>
      <c r="B33" s="28" t="n"/>
      <c r="C33" s="28" t="n"/>
      <c r="D33" s="28" t="n"/>
      <c r="E33" s="28" t="n"/>
      <c r="F33" s="28" t="n"/>
      <c r="G33" s="28" t="n"/>
      <c r="H33" s="28" t="n"/>
      <c r="I33" s="28" t="n"/>
      <c r="J33" s="28" t="n"/>
      <c r="K33" s="28" t="n"/>
      <c r="L33" s="28" t="n"/>
      <c r="M33" s="28" t="n"/>
      <c r="N33" s="29">
        <f>SUM(B33:M33)</f>
        <v/>
      </c>
      <c r="O33" s="30">
        <f>IF(N($N$17)=0,"",N33/$N$17)</f>
        <v/>
      </c>
    </row>
    <row r="34">
      <c r="A34" s="18" t="inlineStr">
        <is>
          <t>Total fixed costs</t>
        </is>
      </c>
      <c r="B34" s="31">
        <f>SUM(B25:B33)</f>
        <v/>
      </c>
      <c r="C34" s="31">
        <f>SUM(C25:C33)</f>
        <v/>
      </c>
      <c r="D34" s="31">
        <f>SUM(D25:D33)</f>
        <v/>
      </c>
      <c r="E34" s="31">
        <f>SUM(E25:E33)</f>
        <v/>
      </c>
      <c r="F34" s="31">
        <f>SUM(F25:F33)</f>
        <v/>
      </c>
      <c r="G34" s="31">
        <f>SUM(G25:G33)</f>
        <v/>
      </c>
      <c r="H34" s="31">
        <f>SUM(H25:H33)</f>
        <v/>
      </c>
      <c r="I34" s="31">
        <f>SUM(I25:I33)</f>
        <v/>
      </c>
      <c r="J34" s="31">
        <f>SUM(J25:J33)</f>
        <v/>
      </c>
      <c r="K34" s="31">
        <f>SUM(K25:K33)</f>
        <v/>
      </c>
      <c r="L34" s="31">
        <f>SUM(L25:L33)</f>
        <v/>
      </c>
      <c r="M34" s="31">
        <f>SUM(M25:M33)</f>
        <v/>
      </c>
      <c r="N34" s="31">
        <f>SUM(N25:N33)</f>
        <v/>
      </c>
      <c r="O34" s="35">
        <f>IF(N($N$17)=0,"",N34/$N$17)</f>
        <v/>
      </c>
    </row>
    <row r="35" ht="20" customHeight="1">
      <c r="A35" s="36" t="inlineStr">
        <is>
          <t>Operating profit for the month</t>
        </is>
      </c>
      <c r="B35" s="37">
        <f>B23-B34</f>
        <v/>
      </c>
      <c r="C35" s="37">
        <f>C23-C34</f>
        <v/>
      </c>
      <c r="D35" s="37">
        <f>D23-D34</f>
        <v/>
      </c>
      <c r="E35" s="37">
        <f>E23-E34</f>
        <v/>
      </c>
      <c r="F35" s="37">
        <f>F23-F34</f>
        <v/>
      </c>
      <c r="G35" s="37">
        <f>G23-G34</f>
        <v/>
      </c>
      <c r="H35" s="37">
        <f>H23-H34</f>
        <v/>
      </c>
      <c r="I35" s="37">
        <f>I23-I34</f>
        <v/>
      </c>
      <c r="J35" s="37">
        <f>J23-J34</f>
        <v/>
      </c>
      <c r="K35" s="37">
        <f>K23-K34</f>
        <v/>
      </c>
      <c r="L35" s="37">
        <f>L23-L34</f>
        <v/>
      </c>
      <c r="M35" s="37">
        <f>M23-M34</f>
        <v/>
      </c>
      <c r="N35" s="37">
        <f>N23-N34</f>
        <v/>
      </c>
      <c r="O35" s="38">
        <f>IF(N($N$17)=0,"",N35/$N$17)</f>
        <v/>
      </c>
    </row>
    <row r="36">
      <c r="A36" s="18" t="inlineStr">
        <is>
          <t>Cumulative operating profit</t>
        </is>
      </c>
      <c r="B36" s="17">
        <f>B35</f>
        <v/>
      </c>
      <c r="C36" s="17">
        <f>B36+C35</f>
        <v/>
      </c>
      <c r="D36" s="17">
        <f>C36+D35</f>
        <v/>
      </c>
      <c r="E36" s="17">
        <f>D36+E35</f>
        <v/>
      </c>
      <c r="F36" s="17">
        <f>E36+F35</f>
        <v/>
      </c>
      <c r="G36" s="17">
        <f>F36+G35</f>
        <v/>
      </c>
      <c r="H36" s="17">
        <f>G36+H35</f>
        <v/>
      </c>
      <c r="I36" s="17">
        <f>H36+I35</f>
        <v/>
      </c>
      <c r="J36" s="17">
        <f>I36+J35</f>
        <v/>
      </c>
      <c r="K36" s="17">
        <f>J36+K35</f>
        <v/>
      </c>
      <c r="L36" s="17">
        <f>K36+L35</f>
        <v/>
      </c>
      <c r="M36" s="17">
        <f>L36+M35</f>
        <v/>
      </c>
      <c r="N36" s="17">
        <f>M36</f>
        <v/>
      </c>
    </row>
    <row r="37" ht="24" customHeight="1">
      <c r="A37" s="39" t="inlineStr">
        <is>
          <t>Simplified operating profit: before finance income and costs, exceptional items and corporate income tax. Have the amounts and the split between fixed and variable costs checked by your accountant.</t>
        </is>
      </c>
    </row>
  </sheetData>
  <sheetProtection selectLockedCells="0" selectUnlockedCells="0" sheet="1" objects="0" insertRows="1" insertHyperlinks="1" autoFilter="1" scenarios="0" formatColumns="0" deleteColumns="1" insertColumns="1" pivotTables="1" deleteRows="1" formatCells="1" formatRows="0" sort="1"/>
  <mergeCells count="17">
    <mergeCell ref="B6:C6"/>
    <mergeCell ref="J4:K4"/>
    <mergeCell ref="A2:O2"/>
    <mergeCell ref="B4:E4"/>
    <mergeCell ref="B7:C7"/>
    <mergeCell ref="J5:K5"/>
    <mergeCell ref="J6:K6"/>
    <mergeCell ref="B5:C5"/>
    <mergeCell ref="F4:I4"/>
    <mergeCell ref="F7:I7"/>
    <mergeCell ref="J7:K7"/>
    <mergeCell ref="F8:I8"/>
    <mergeCell ref="A37:O37"/>
    <mergeCell ref="A1:H1"/>
    <mergeCell ref="F5:I5"/>
    <mergeCell ref="J8:K8"/>
    <mergeCell ref="F6:I6"/>
  </mergeCells>
  <conditionalFormatting sqref="J7">
    <cfRule type="expression" priority="1" dxfId="0" stopIfTrue="0">
      <formula>AND(ISNUMBER($J$7),$J$7&lt;0)</formula>
    </cfRule>
  </conditionalFormatting>
  <conditionalFormatting sqref="B35:N36">
    <cfRule type="expression" priority="2" dxfId="0" stopIfTrue="0">
      <formula>AND(ISNUMBER(B35),B35&lt;0)</formula>
    </cfRule>
  </conditionalFormatting>
  <dataValidations count="4">
    <dataValidation sqref="B5 B7" showDropDown="0" showInputMessage="0" showErrorMessage="1" allowBlank="1" errorTitle="Date expected" error="Enter a date." type="date" operator="greaterThanOrEqual">
      <formula1>36526</formula1>
    </dataValidation>
    <dataValidation sqref="B13:M16" showDropDown="0" showInputMessage="0" showErrorMessage="1" allowBlank="1" errorTitle="Positive amount" error="Enter a positive amount or zero, excluding VAT." type="decimal" operator="greaterThanOrEqual">
      <formula1>0</formula1>
    </dataValidation>
    <dataValidation sqref="O19:O21" showDropDown="0" showInputMessage="0" showErrorMessage="1" allowBlank="1" errorTitle="Rate" error="Enter a percentage between 0% and 100%." type="decimal" operator="between">
      <formula1>0</formula1>
      <formula2>1</formula2>
    </dataValidation>
    <dataValidation sqref="B25:M33" showDropDown="0" showInputMessage="0" showErrorMessage="1" allowBlank="1" errorTitle="Positive amount" error="Enter a positive amount or zero, excluding VAT." type="decimal" operator="greaterThanOrEqual">
      <formula1>0</formula1>
    </dataValidation>
  </dataValidations>
  <printOptions horizontalCentered="1"/>
  <pageMargins left="0.4" right="0.4" top="0.5" bottom="0.6" header="0.5" footer="0.5"/>
  <pageSetup orientation="landscape" paperSize="9" fitToHeight="1" fitToWidth="1"/>
  <headerFooter>
    <oddHeader/>
    <oddFooter>&amp;L&amp;"Arial,Regular"&amp;8 &amp;K57534ETudor Hilcu, by THG Conseil · thgconseil.fr&amp;R&amp;"Arial,Regular"&amp;8 &amp;K57534E&amp;P /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P65"/>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hidden="1" width="3" customWidth="1" min="16" max="16"/>
  </cols>
  <sheetData>
    <row r="1" ht="26" customHeight="1">
      <c r="A1" s="12" t="inlineStr">
        <is>
          <t>Budget vs actual</t>
        </is>
      </c>
    </row>
    <row r="2" ht="28" customHeight="1">
      <c r="A2" s="13" t="inlineStr">
        <is>
          <t>Every month, enter actuals in the lower table (amounts excluding VAT, from your accounts). The upper table compares them with the budget: the month, the year to date and the full year.</t>
        </is>
      </c>
    </row>
    <row r="3" ht="6" customHeight="1"/>
    <row r="4">
      <c r="A4" s="14" t="inlineStr">
        <is>
          <t>Last closed month (1 to 12, optional)</t>
        </is>
      </c>
      <c r="B4" s="40" t="n"/>
      <c r="C4" s="41" t="inlineStr">
        <is>
          <t>Left blank: the last month entered is used.</t>
        </is>
      </c>
      <c r="F4" s="16" t="inlineStr">
        <is>
          <t>Revenue year to date (actual)</t>
        </is>
      </c>
      <c r="L4" s="17">
        <f>H17</f>
        <v/>
      </c>
    </row>
    <row r="5">
      <c r="A5" s="14" t="inlineStr">
        <is>
          <t>Month used</t>
        </is>
      </c>
      <c r="B5" s="42">
        <f>IF($B$4&lt;&gt;"",$B$4,MAX($B$65:$M$65))</f>
        <v/>
      </c>
      <c r="C5" s="42" t="n"/>
      <c r="D5" s="43">
        <f>IF(OR($B$5=0,'One-page budget'!$B$11=""),"",INDEX('One-page budget'!$B$11:$M$11,$B$5))</f>
        <v/>
      </c>
      <c r="E5" s="43" t="n"/>
      <c r="F5" s="16" t="inlineStr">
        <is>
          <t>Variance against budget year to date</t>
        </is>
      </c>
      <c r="L5" s="17">
        <f>I17</f>
        <v/>
      </c>
      <c r="M5" s="44">
        <f>J17</f>
        <v/>
      </c>
    </row>
    <row r="6">
      <c r="A6" s="14" t="inlineStr">
        <is>
          <t>Alert threshold: variance above</t>
        </is>
      </c>
      <c r="B6" s="45" t="n">
        <v>0.1</v>
      </c>
      <c r="F6" s="16" t="inlineStr">
        <is>
          <t>Operating profit year to date (actual)</t>
        </is>
      </c>
      <c r="L6" s="17">
        <f>H36</f>
        <v/>
      </c>
    </row>
    <row r="7">
      <c r="A7" s="14" t="inlineStr">
        <is>
          <t>And at least (amount, optional)</t>
        </is>
      </c>
      <c r="B7" s="28" t="n"/>
      <c r="F7" s="16" t="inlineStr">
        <is>
          <t>Forecast: operating profit expected at year end</t>
        </is>
      </c>
      <c r="L7" s="17">
        <f>M36</f>
        <v/>
      </c>
      <c r="M7" s="17">
        <f>N36</f>
        <v/>
      </c>
    </row>
    <row r="8">
      <c r="F8" s="16" t="inlineStr">
        <is>
          <t>Unfavourable alerts: month, year to date</t>
        </is>
      </c>
      <c r="L8" s="46">
        <f>COUNTIF(F12:F36,"Unfavourable")</f>
        <v/>
      </c>
      <c r="M8" s="46">
        <f>COUNTIF(K12:K36,"Unfavourable")</f>
        <v/>
      </c>
    </row>
    <row r="10" ht="18" customHeight="1">
      <c r="B10" s="47" t="inlineStr">
        <is>
          <t>Month used</t>
        </is>
      </c>
      <c r="G10" s="47" t="inlineStr">
        <is>
          <t>Year to date</t>
        </is>
      </c>
      <c r="L10" s="47" t="inlineStr">
        <is>
          <t>Full year</t>
        </is>
      </c>
    </row>
    <row r="11" ht="30" customHeight="1">
      <c r="A11" s="21" t="inlineStr">
        <is>
          <t>Line</t>
        </is>
      </c>
      <c r="B11" s="23" t="inlineStr">
        <is>
          <t>Budget</t>
        </is>
      </c>
      <c r="C11" s="23" t="inlineStr">
        <is>
          <t>Actual</t>
        </is>
      </c>
      <c r="D11" s="23" t="inlineStr">
        <is>
          <t>Variance</t>
        </is>
      </c>
      <c r="E11" s="23" t="inlineStr">
        <is>
          <t>Variance %</t>
        </is>
      </c>
      <c r="F11" s="23" t="inlineStr">
        <is>
          <t>Alert</t>
        </is>
      </c>
      <c r="G11" s="23" t="inlineStr">
        <is>
          <t>Budget</t>
        </is>
      </c>
      <c r="H11" s="23" t="inlineStr">
        <is>
          <t>Actual</t>
        </is>
      </c>
      <c r="I11" s="23" t="inlineStr">
        <is>
          <t>Variance</t>
        </is>
      </c>
      <c r="J11" s="23" t="inlineStr">
        <is>
          <t>Variance %</t>
        </is>
      </c>
      <c r="K11" s="23" t="inlineStr">
        <is>
          <t>Alert</t>
        </is>
      </c>
      <c r="L11" s="23" t="inlineStr">
        <is>
          <t>Budget for the year</t>
        </is>
      </c>
      <c r="M11" s="23" t="inlineStr">
        <is>
          <t>Forecast</t>
        </is>
      </c>
      <c r="N11" s="23" t="inlineStr">
        <is>
          <t>Variance</t>
        </is>
      </c>
    </row>
    <row r="12" ht="18" customHeight="1">
      <c r="A12" s="26" t="inlineStr">
        <is>
          <t>Revenue</t>
        </is>
      </c>
    </row>
    <row r="13">
      <c r="A13" s="48">
        <f>'One-page budget'!$A$13&amp;""</f>
        <v/>
      </c>
      <c r="B13" s="29">
        <f>IF($B$5=0,"",INDEX('One-page budget'!$B$13:$M$13,$B$5))</f>
        <v/>
      </c>
      <c r="C13" s="29">
        <f>IF($B$5=0,"",INDEX($B$41:$M$41,$B$5))</f>
        <v/>
      </c>
      <c r="D13" s="29">
        <f>IF($B$5=0,"",C13-B13)</f>
        <v/>
      </c>
      <c r="E13" s="49">
        <f>IF(OR($B$5=0,N(B13)=0),"",D13/ABS(B13))</f>
        <v/>
      </c>
      <c r="F13" s="50">
        <f>IF($B$5=0,"",IF(AND(D13&lt;&gt;0,ABS(D13)&gt;N($B$6)*ABS(B13),ABS(D13)&gt;=N($B$7)),IF($P13*D13&lt;0,"Unfavourable","Favourable"),""))</f>
        <v/>
      </c>
      <c r="G13" s="29">
        <f>IF($B$5=0,"",SUMIF('One-page budget'!$B$10:$M$10,"&lt;="&amp;$B$5,'One-page budget'!$B$13:$M$13))</f>
        <v/>
      </c>
      <c r="H13" s="29">
        <f>IF($B$5=0,"",SUMIF($B$38:$M$38,"&lt;="&amp;$B$5,$B$41:$M$41))</f>
        <v/>
      </c>
      <c r="I13" s="29">
        <f>IF($B$5=0,"",H13-G13)</f>
        <v/>
      </c>
      <c r="J13" s="49">
        <f>IF(OR($B$5=0,N(G13)=0),"",I13/ABS(G13))</f>
        <v/>
      </c>
      <c r="K13" s="50">
        <f>IF($B$5=0,"",IF(AND(I13&lt;&gt;0,ABS(I13)&gt;N($B$6)*ABS(G13),ABS(I13)&gt;=N($B$7)),IF($P13*I13&lt;0,"Unfavourable","Favourable"),""))</f>
        <v/>
      </c>
      <c r="L13" s="29">
        <f>'One-page budget'!$N$13</f>
        <v/>
      </c>
      <c r="M13" s="29">
        <f>IF($B$5=0,"",H13+L13-G13)</f>
        <v/>
      </c>
      <c r="N13" s="29">
        <f>IF($B$5=0,"",M13-L13)</f>
        <v/>
      </c>
      <c r="P13" s="51" t="n">
        <v>1</v>
      </c>
    </row>
    <row r="14">
      <c r="A14" s="48">
        <f>'One-page budget'!$A$14&amp;""</f>
        <v/>
      </c>
      <c r="B14" s="29">
        <f>IF($B$5=0,"",INDEX('One-page budget'!$B$14:$M$14,$B$5))</f>
        <v/>
      </c>
      <c r="C14" s="29">
        <f>IF($B$5=0,"",INDEX($B$42:$M$42,$B$5))</f>
        <v/>
      </c>
      <c r="D14" s="29">
        <f>IF($B$5=0,"",C14-B14)</f>
        <v/>
      </c>
      <c r="E14" s="49">
        <f>IF(OR($B$5=0,N(B14)=0),"",D14/ABS(B14))</f>
        <v/>
      </c>
      <c r="F14" s="50">
        <f>IF($B$5=0,"",IF(AND(D14&lt;&gt;0,ABS(D14)&gt;N($B$6)*ABS(B14),ABS(D14)&gt;=N($B$7)),IF($P14*D14&lt;0,"Unfavourable","Favourable"),""))</f>
        <v/>
      </c>
      <c r="G14" s="29">
        <f>IF($B$5=0,"",SUMIF('One-page budget'!$B$10:$M$10,"&lt;="&amp;$B$5,'One-page budget'!$B$14:$M$14))</f>
        <v/>
      </c>
      <c r="H14" s="29">
        <f>IF($B$5=0,"",SUMIF($B$38:$M$38,"&lt;="&amp;$B$5,$B$42:$M$42))</f>
        <v/>
      </c>
      <c r="I14" s="29">
        <f>IF($B$5=0,"",H14-G14)</f>
        <v/>
      </c>
      <c r="J14" s="49">
        <f>IF(OR($B$5=0,N(G14)=0),"",I14/ABS(G14))</f>
        <v/>
      </c>
      <c r="K14" s="50">
        <f>IF($B$5=0,"",IF(AND(I14&lt;&gt;0,ABS(I14)&gt;N($B$6)*ABS(G14),ABS(I14)&gt;=N($B$7)),IF($P14*I14&lt;0,"Unfavourable","Favourable"),""))</f>
        <v/>
      </c>
      <c r="L14" s="29">
        <f>'One-page budget'!$N$14</f>
        <v/>
      </c>
      <c r="M14" s="29">
        <f>IF($B$5=0,"",H14+L14-G14)</f>
        <v/>
      </c>
      <c r="N14" s="29">
        <f>IF($B$5=0,"",M14-L14)</f>
        <v/>
      </c>
      <c r="P14" s="51" t="n">
        <v>1</v>
      </c>
    </row>
    <row r="15">
      <c r="A15" s="48">
        <f>'One-page budget'!$A$15&amp;""</f>
        <v/>
      </c>
      <c r="B15" s="29">
        <f>IF($B$5=0,"",INDEX('One-page budget'!$B$15:$M$15,$B$5))</f>
        <v/>
      </c>
      <c r="C15" s="29">
        <f>IF($B$5=0,"",INDEX($B$43:$M$43,$B$5))</f>
        <v/>
      </c>
      <c r="D15" s="29">
        <f>IF($B$5=0,"",C15-B15)</f>
        <v/>
      </c>
      <c r="E15" s="49">
        <f>IF(OR($B$5=0,N(B15)=0),"",D15/ABS(B15))</f>
        <v/>
      </c>
      <c r="F15" s="50">
        <f>IF($B$5=0,"",IF(AND(D15&lt;&gt;0,ABS(D15)&gt;N($B$6)*ABS(B15),ABS(D15)&gt;=N($B$7)),IF($P15*D15&lt;0,"Unfavourable","Favourable"),""))</f>
        <v/>
      </c>
      <c r="G15" s="29">
        <f>IF($B$5=0,"",SUMIF('One-page budget'!$B$10:$M$10,"&lt;="&amp;$B$5,'One-page budget'!$B$15:$M$15))</f>
        <v/>
      </c>
      <c r="H15" s="29">
        <f>IF($B$5=0,"",SUMIF($B$38:$M$38,"&lt;="&amp;$B$5,$B$43:$M$43))</f>
        <v/>
      </c>
      <c r="I15" s="29">
        <f>IF($B$5=0,"",H15-G15)</f>
        <v/>
      </c>
      <c r="J15" s="49">
        <f>IF(OR($B$5=0,N(G15)=0),"",I15/ABS(G15))</f>
        <v/>
      </c>
      <c r="K15" s="50">
        <f>IF($B$5=0,"",IF(AND(I15&lt;&gt;0,ABS(I15)&gt;N($B$6)*ABS(G15),ABS(I15)&gt;=N($B$7)),IF($P15*I15&lt;0,"Unfavourable","Favourable"),""))</f>
        <v/>
      </c>
      <c r="L15" s="29">
        <f>'One-page budget'!$N$15</f>
        <v/>
      </c>
      <c r="M15" s="29">
        <f>IF($B$5=0,"",H15+L15-G15)</f>
        <v/>
      </c>
      <c r="N15" s="29">
        <f>IF($B$5=0,"",M15-L15)</f>
        <v/>
      </c>
      <c r="P15" s="51" t="n">
        <v>1</v>
      </c>
    </row>
    <row r="16">
      <c r="A16" s="48">
        <f>'One-page budget'!$A$16&amp;""</f>
        <v/>
      </c>
      <c r="B16" s="29">
        <f>IF($B$5=0,"",INDEX('One-page budget'!$B$16:$M$16,$B$5))</f>
        <v/>
      </c>
      <c r="C16" s="29">
        <f>IF($B$5=0,"",INDEX($B$44:$M$44,$B$5))</f>
        <v/>
      </c>
      <c r="D16" s="29">
        <f>IF($B$5=0,"",C16-B16)</f>
        <v/>
      </c>
      <c r="E16" s="49">
        <f>IF(OR($B$5=0,N(B16)=0),"",D16/ABS(B16))</f>
        <v/>
      </c>
      <c r="F16" s="50">
        <f>IF($B$5=0,"",IF(AND(D16&lt;&gt;0,ABS(D16)&gt;N($B$6)*ABS(B16),ABS(D16)&gt;=N($B$7)),IF($P16*D16&lt;0,"Unfavourable","Favourable"),""))</f>
        <v/>
      </c>
      <c r="G16" s="29">
        <f>IF($B$5=0,"",SUMIF('One-page budget'!$B$10:$M$10,"&lt;="&amp;$B$5,'One-page budget'!$B$16:$M$16))</f>
        <v/>
      </c>
      <c r="H16" s="29">
        <f>IF($B$5=0,"",SUMIF($B$38:$M$38,"&lt;="&amp;$B$5,$B$44:$M$44))</f>
        <v/>
      </c>
      <c r="I16" s="29">
        <f>IF($B$5=0,"",H16-G16)</f>
        <v/>
      </c>
      <c r="J16" s="49">
        <f>IF(OR($B$5=0,N(G16)=0),"",I16/ABS(G16))</f>
        <v/>
      </c>
      <c r="K16" s="50">
        <f>IF($B$5=0,"",IF(AND(I16&lt;&gt;0,ABS(I16)&gt;N($B$6)*ABS(G16),ABS(I16)&gt;=N($B$7)),IF($P16*I16&lt;0,"Unfavourable","Favourable"),""))</f>
        <v/>
      </c>
      <c r="L16" s="29">
        <f>'One-page budget'!$N$16</f>
        <v/>
      </c>
      <c r="M16" s="29">
        <f>IF($B$5=0,"",H16+L16-G16)</f>
        <v/>
      </c>
      <c r="N16" s="29">
        <f>IF($B$5=0,"",M16-L16)</f>
        <v/>
      </c>
      <c r="P16" s="51" t="n">
        <v>1</v>
      </c>
    </row>
    <row r="17">
      <c r="A17" s="18" t="inlineStr">
        <is>
          <t>Total revenue</t>
        </is>
      </c>
      <c r="B17" s="31">
        <f>IF($B$5=0,"",INDEX('One-page budget'!$B$17:$M$17,$B$5))</f>
        <v/>
      </c>
      <c r="C17" s="31">
        <f>IF($B$5=0,"",INDEX($B$45:$M$45,$B$5))</f>
        <v/>
      </c>
      <c r="D17" s="31">
        <f>IF($B$5=0,"",C17-B17)</f>
        <v/>
      </c>
      <c r="E17" s="52">
        <f>IF(OR($B$5=0,N(B17)=0),"",D17/ABS(B17))</f>
        <v/>
      </c>
      <c r="F17" s="53">
        <f>IF($B$5=0,"",IF(AND(D17&lt;&gt;0,ABS(D17)&gt;N($B$6)*ABS(B17),ABS(D17)&gt;=N($B$7)),IF($P17*D17&lt;0,"Unfavourable","Favourable"),""))</f>
        <v/>
      </c>
      <c r="G17" s="31">
        <f>IF($B$5=0,"",SUMIF('One-page budget'!$B$10:$M$10,"&lt;="&amp;$B$5,'One-page budget'!$B$17:$M$17))</f>
        <v/>
      </c>
      <c r="H17" s="31">
        <f>IF($B$5=0,"",SUMIF($B$38:$M$38,"&lt;="&amp;$B$5,$B$45:$M$45))</f>
        <v/>
      </c>
      <c r="I17" s="31">
        <f>IF($B$5=0,"",H17-G17)</f>
        <v/>
      </c>
      <c r="J17" s="52">
        <f>IF(OR($B$5=0,N(G17)=0),"",I17/ABS(G17))</f>
        <v/>
      </c>
      <c r="K17" s="53">
        <f>IF($B$5=0,"",IF(AND(I17&lt;&gt;0,ABS(I17)&gt;N($B$6)*ABS(G17),ABS(I17)&gt;=N($B$7)),IF($P17*I17&lt;0,"Unfavourable","Favourable"),""))</f>
        <v/>
      </c>
      <c r="L17" s="31">
        <f>'One-page budget'!$N$17</f>
        <v/>
      </c>
      <c r="M17" s="31">
        <f>IF($B$5=0,"",H17+L17-G17)</f>
        <v/>
      </c>
      <c r="N17" s="31">
        <f>IF($B$5=0,"",M17-L17)</f>
        <v/>
      </c>
      <c r="P17" s="51" t="n">
        <v>1</v>
      </c>
    </row>
    <row r="18" ht="18" customHeight="1">
      <c r="A18" s="26" t="inlineStr">
        <is>
          <t>Variable costs</t>
        </is>
      </c>
    </row>
    <row r="19">
      <c r="A19" s="48">
        <f>'One-page budget'!$A$19&amp;""</f>
        <v/>
      </c>
      <c r="B19" s="29">
        <f>IF($B$5=0,"",INDEX('One-page budget'!$B$19:$M$19,$B$5))</f>
        <v/>
      </c>
      <c r="C19" s="29">
        <f>IF($B$5=0,"",INDEX($B$47:$M$47,$B$5))</f>
        <v/>
      </c>
      <c r="D19" s="29">
        <f>IF($B$5=0,"",C19-B19)</f>
        <v/>
      </c>
      <c r="E19" s="49">
        <f>IF(OR($B$5=0,N(B19)=0),"",D19/ABS(B19))</f>
        <v/>
      </c>
      <c r="F19" s="50">
        <f>IF($B$5=0,"",IF(AND(D19&lt;&gt;0,ABS(D19)&gt;N($B$6)*ABS(B19),ABS(D19)&gt;=N($B$7)),IF($P19*D19&lt;0,"Unfavourable","Favourable"),""))</f>
        <v/>
      </c>
      <c r="G19" s="29">
        <f>IF($B$5=0,"",SUMIF('One-page budget'!$B$10:$M$10,"&lt;="&amp;$B$5,'One-page budget'!$B$19:$M$19))</f>
        <v/>
      </c>
      <c r="H19" s="29">
        <f>IF($B$5=0,"",SUMIF($B$38:$M$38,"&lt;="&amp;$B$5,$B$47:$M$47))</f>
        <v/>
      </c>
      <c r="I19" s="29">
        <f>IF($B$5=0,"",H19-G19)</f>
        <v/>
      </c>
      <c r="J19" s="49">
        <f>IF(OR($B$5=0,N(G19)=0),"",I19/ABS(G19))</f>
        <v/>
      </c>
      <c r="K19" s="50">
        <f>IF($B$5=0,"",IF(AND(I19&lt;&gt;0,ABS(I19)&gt;N($B$6)*ABS(G19),ABS(I19)&gt;=N($B$7)),IF($P19*I19&lt;0,"Unfavourable","Favourable"),""))</f>
        <v/>
      </c>
      <c r="L19" s="29">
        <f>'One-page budget'!$N$19</f>
        <v/>
      </c>
      <c r="M19" s="29">
        <f>IF($B$5=0,"",H19+L19-G19)</f>
        <v/>
      </c>
      <c r="N19" s="29">
        <f>IF($B$5=0,"",M19-L19)</f>
        <v/>
      </c>
      <c r="P19" s="51" t="n">
        <v>-1</v>
      </c>
    </row>
    <row r="20">
      <c r="A20" s="48">
        <f>'One-page budget'!$A$20&amp;""</f>
        <v/>
      </c>
      <c r="B20" s="29">
        <f>IF($B$5=0,"",INDEX('One-page budget'!$B$20:$M$20,$B$5))</f>
        <v/>
      </c>
      <c r="C20" s="29">
        <f>IF($B$5=0,"",INDEX($B$48:$M$48,$B$5))</f>
        <v/>
      </c>
      <c r="D20" s="29">
        <f>IF($B$5=0,"",C20-B20)</f>
        <v/>
      </c>
      <c r="E20" s="49">
        <f>IF(OR($B$5=0,N(B20)=0),"",D20/ABS(B20))</f>
        <v/>
      </c>
      <c r="F20" s="50">
        <f>IF($B$5=0,"",IF(AND(D20&lt;&gt;0,ABS(D20)&gt;N($B$6)*ABS(B20),ABS(D20)&gt;=N($B$7)),IF($P20*D20&lt;0,"Unfavourable","Favourable"),""))</f>
        <v/>
      </c>
      <c r="G20" s="29">
        <f>IF($B$5=0,"",SUMIF('One-page budget'!$B$10:$M$10,"&lt;="&amp;$B$5,'One-page budget'!$B$20:$M$20))</f>
        <v/>
      </c>
      <c r="H20" s="29">
        <f>IF($B$5=0,"",SUMIF($B$38:$M$38,"&lt;="&amp;$B$5,$B$48:$M$48))</f>
        <v/>
      </c>
      <c r="I20" s="29">
        <f>IF($B$5=0,"",H20-G20)</f>
        <v/>
      </c>
      <c r="J20" s="49">
        <f>IF(OR($B$5=0,N(G20)=0),"",I20/ABS(G20))</f>
        <v/>
      </c>
      <c r="K20" s="50">
        <f>IF($B$5=0,"",IF(AND(I20&lt;&gt;0,ABS(I20)&gt;N($B$6)*ABS(G20),ABS(I20)&gt;=N($B$7)),IF($P20*I20&lt;0,"Unfavourable","Favourable"),""))</f>
        <v/>
      </c>
      <c r="L20" s="29">
        <f>'One-page budget'!$N$20</f>
        <v/>
      </c>
      <c r="M20" s="29">
        <f>IF($B$5=0,"",H20+L20-G20)</f>
        <v/>
      </c>
      <c r="N20" s="29">
        <f>IF($B$5=0,"",M20-L20)</f>
        <v/>
      </c>
      <c r="P20" s="51" t="n">
        <v>-1</v>
      </c>
    </row>
    <row r="21">
      <c r="A21" s="48">
        <f>'One-page budget'!$A$21&amp;""</f>
        <v/>
      </c>
      <c r="B21" s="29">
        <f>IF($B$5=0,"",INDEX('One-page budget'!$B$21:$M$21,$B$5))</f>
        <v/>
      </c>
      <c r="C21" s="29">
        <f>IF($B$5=0,"",INDEX($B$49:$M$49,$B$5))</f>
        <v/>
      </c>
      <c r="D21" s="29">
        <f>IF($B$5=0,"",C21-B21)</f>
        <v/>
      </c>
      <c r="E21" s="49">
        <f>IF(OR($B$5=0,N(B21)=0),"",D21/ABS(B21))</f>
        <v/>
      </c>
      <c r="F21" s="50">
        <f>IF($B$5=0,"",IF(AND(D21&lt;&gt;0,ABS(D21)&gt;N($B$6)*ABS(B21),ABS(D21)&gt;=N($B$7)),IF($P21*D21&lt;0,"Unfavourable","Favourable"),""))</f>
        <v/>
      </c>
      <c r="G21" s="29">
        <f>IF($B$5=0,"",SUMIF('One-page budget'!$B$10:$M$10,"&lt;="&amp;$B$5,'One-page budget'!$B$21:$M$21))</f>
        <v/>
      </c>
      <c r="H21" s="29">
        <f>IF($B$5=0,"",SUMIF($B$38:$M$38,"&lt;="&amp;$B$5,$B$49:$M$49))</f>
        <v/>
      </c>
      <c r="I21" s="29">
        <f>IF($B$5=0,"",H21-G21)</f>
        <v/>
      </c>
      <c r="J21" s="49">
        <f>IF(OR($B$5=0,N(G21)=0),"",I21/ABS(G21))</f>
        <v/>
      </c>
      <c r="K21" s="50">
        <f>IF($B$5=0,"",IF(AND(I21&lt;&gt;0,ABS(I21)&gt;N($B$6)*ABS(G21),ABS(I21)&gt;=N($B$7)),IF($P21*I21&lt;0,"Unfavourable","Favourable"),""))</f>
        <v/>
      </c>
      <c r="L21" s="29">
        <f>'One-page budget'!$N$21</f>
        <v/>
      </c>
      <c r="M21" s="29">
        <f>IF($B$5=0,"",H21+L21-G21)</f>
        <v/>
      </c>
      <c r="N21" s="29">
        <f>IF($B$5=0,"",M21-L21)</f>
        <v/>
      </c>
      <c r="P21" s="51" t="n">
        <v>-1</v>
      </c>
    </row>
    <row r="22">
      <c r="A22" s="18" t="inlineStr">
        <is>
          <t>Total variable costs</t>
        </is>
      </c>
      <c r="B22" s="31">
        <f>IF($B$5=0,"",INDEX('One-page budget'!$B$22:$M$22,$B$5))</f>
        <v/>
      </c>
      <c r="C22" s="31">
        <f>IF($B$5=0,"",INDEX($B$50:$M$50,$B$5))</f>
        <v/>
      </c>
      <c r="D22" s="31">
        <f>IF($B$5=0,"",C22-B22)</f>
        <v/>
      </c>
      <c r="E22" s="52">
        <f>IF(OR($B$5=0,N(B22)=0),"",D22/ABS(B22))</f>
        <v/>
      </c>
      <c r="F22" s="53">
        <f>IF($B$5=0,"",IF(AND(D22&lt;&gt;0,ABS(D22)&gt;N($B$6)*ABS(B22),ABS(D22)&gt;=N($B$7)),IF($P22*D22&lt;0,"Unfavourable","Favourable"),""))</f>
        <v/>
      </c>
      <c r="G22" s="31">
        <f>IF($B$5=0,"",SUMIF('One-page budget'!$B$10:$M$10,"&lt;="&amp;$B$5,'One-page budget'!$B$22:$M$22))</f>
        <v/>
      </c>
      <c r="H22" s="31">
        <f>IF($B$5=0,"",SUMIF($B$38:$M$38,"&lt;="&amp;$B$5,$B$50:$M$50))</f>
        <v/>
      </c>
      <c r="I22" s="31">
        <f>IF($B$5=0,"",H22-G22)</f>
        <v/>
      </c>
      <c r="J22" s="52">
        <f>IF(OR($B$5=0,N(G22)=0),"",I22/ABS(G22))</f>
        <v/>
      </c>
      <c r="K22" s="53">
        <f>IF($B$5=0,"",IF(AND(I22&lt;&gt;0,ABS(I22)&gt;N($B$6)*ABS(G22),ABS(I22)&gt;=N($B$7)),IF($P22*I22&lt;0,"Unfavourable","Favourable"),""))</f>
        <v/>
      </c>
      <c r="L22" s="31">
        <f>'One-page budget'!$N$22</f>
        <v/>
      </c>
      <c r="M22" s="31">
        <f>IF($B$5=0,"",H22+L22-G22)</f>
        <v/>
      </c>
      <c r="N22" s="31">
        <f>IF($B$5=0,"",M22-L22)</f>
        <v/>
      </c>
      <c r="P22" s="51" t="n">
        <v>-1</v>
      </c>
    </row>
    <row r="23">
      <c r="A23" s="18" t="inlineStr">
        <is>
          <t>Contribution margin (and margin ratio)</t>
        </is>
      </c>
      <c r="B23" s="17">
        <f>IF($B$5=0,"",INDEX('One-page budget'!$B$23:$M$23,$B$5))</f>
        <v/>
      </c>
      <c r="C23" s="17">
        <f>IF($B$5=0,"",INDEX($B$51:$M$51,$B$5))</f>
        <v/>
      </c>
      <c r="D23" s="17">
        <f>IF($B$5=0,"",C23-B23)</f>
        <v/>
      </c>
      <c r="E23" s="44">
        <f>IF(OR($B$5=0,N(B23)=0),"",D23/ABS(B23))</f>
        <v/>
      </c>
      <c r="F23" s="50">
        <f>IF($B$5=0,"",IF(AND(D23&lt;&gt;0,ABS(D23)&gt;N($B$6)*ABS(B23),ABS(D23)&gt;=N($B$7)),IF($P23*D23&lt;0,"Unfavourable","Favourable"),""))</f>
        <v/>
      </c>
      <c r="G23" s="17">
        <f>IF($B$5=0,"",SUMIF('One-page budget'!$B$10:$M$10,"&lt;="&amp;$B$5,'One-page budget'!$B$23:$M$23))</f>
        <v/>
      </c>
      <c r="H23" s="17">
        <f>IF($B$5=0,"",SUMIF($B$38:$M$38,"&lt;="&amp;$B$5,$B$51:$M$51))</f>
        <v/>
      </c>
      <c r="I23" s="17">
        <f>IF($B$5=0,"",H23-G23)</f>
        <v/>
      </c>
      <c r="J23" s="44">
        <f>IF(OR($B$5=0,N(G23)=0),"",I23/ABS(G23))</f>
        <v/>
      </c>
      <c r="K23" s="50">
        <f>IF($B$5=0,"",IF(AND(I23&lt;&gt;0,ABS(I23)&gt;N($B$6)*ABS(G23),ABS(I23)&gt;=N($B$7)),IF($P23*I23&lt;0,"Unfavourable","Favourable"),""))</f>
        <v/>
      </c>
      <c r="L23" s="17">
        <f>'One-page budget'!$N$23</f>
        <v/>
      </c>
      <c r="M23" s="17">
        <f>IF($B$5=0,"",H23+L23-G23)</f>
        <v/>
      </c>
      <c r="N23" s="17">
        <f>IF($B$5=0,"",M23-L23)</f>
        <v/>
      </c>
      <c r="P23" s="51" t="n">
        <v>1</v>
      </c>
    </row>
    <row r="24">
      <c r="A24" s="18" t="inlineStr">
        <is>
          <t>Margin ratio (variance in points)</t>
        </is>
      </c>
      <c r="B24" s="54">
        <f>IF(OR($B$5=0,N(B17)=0),"",B23/B17)</f>
        <v/>
      </c>
      <c r="C24" s="54">
        <f>IF(OR($B$5=0,N(C17)=0),"",C23/C17)</f>
        <v/>
      </c>
      <c r="D24" s="55">
        <f>IF(OR(B24="",C24=""),"",C24-B24)</f>
        <v/>
      </c>
      <c r="E24" s="9" t="n"/>
      <c r="F24" s="50">
        <f>IF(D24="","",IF(ABS(D24)&gt;N($B$6)*ABS(B24),IF(D24&lt;0,"Unfavourable","Favourable"),""))</f>
        <v/>
      </c>
      <c r="G24" s="54">
        <f>IF(OR($B$5=0,N(G17)=0),"",G23/G17)</f>
        <v/>
      </c>
      <c r="H24" s="54">
        <f>IF(OR($B$5=0,N(H17)=0),"",H23/H17)</f>
        <v/>
      </c>
      <c r="I24" s="55">
        <f>IF(OR(G24="",H24=""),"",H24-G24)</f>
        <v/>
      </c>
      <c r="J24" s="9" t="n"/>
      <c r="K24" s="50">
        <f>IF(I24="","",IF(ABS(I24)&gt;N($B$6)*ABS(G24),IF(I24&lt;0,"Unfavourable","Favourable"),""))</f>
        <v/>
      </c>
      <c r="L24" s="54">
        <f>IF(OR($B$5=0,N(L17)=0),"",L23/L17)</f>
        <v/>
      </c>
      <c r="M24" s="54">
        <f>IF(OR($B$5=0,N(M17)=0),"",M23/M17)</f>
        <v/>
      </c>
      <c r="N24" s="55">
        <f>IF(OR(L24="",M24=""),"",M24-L24)</f>
        <v/>
      </c>
      <c r="P24" s="51" t="n">
        <v>1</v>
      </c>
    </row>
    <row r="25" ht="18" customHeight="1">
      <c r="A25" s="26" t="inlineStr">
        <is>
          <t>Fixed costs</t>
        </is>
      </c>
    </row>
    <row r="26">
      <c r="A26" s="48">
        <f>'One-page budget'!$A$25&amp;""</f>
        <v/>
      </c>
      <c r="B26" s="29">
        <f>IF($B$5=0,"",INDEX('One-page budget'!$B$25:$M$25,$B$5))</f>
        <v/>
      </c>
      <c r="C26" s="29">
        <f>IF($B$5=0,"",INDEX($B$54:$M$54,$B$5))</f>
        <v/>
      </c>
      <c r="D26" s="29">
        <f>IF($B$5=0,"",C26-B26)</f>
        <v/>
      </c>
      <c r="E26" s="49">
        <f>IF(OR($B$5=0,N(B26)=0),"",D26/ABS(B26))</f>
        <v/>
      </c>
      <c r="F26" s="50">
        <f>IF($B$5=0,"",IF(AND(D26&lt;&gt;0,ABS(D26)&gt;N($B$6)*ABS(B26),ABS(D26)&gt;=N($B$7)),IF($P26*D26&lt;0,"Unfavourable","Favourable"),""))</f>
        <v/>
      </c>
      <c r="G26" s="29">
        <f>IF($B$5=0,"",SUMIF('One-page budget'!$B$10:$M$10,"&lt;="&amp;$B$5,'One-page budget'!$B$25:$M$25))</f>
        <v/>
      </c>
      <c r="H26" s="29">
        <f>IF($B$5=0,"",SUMIF($B$38:$M$38,"&lt;="&amp;$B$5,$B$54:$M$54))</f>
        <v/>
      </c>
      <c r="I26" s="29">
        <f>IF($B$5=0,"",H26-G26)</f>
        <v/>
      </c>
      <c r="J26" s="49">
        <f>IF(OR($B$5=0,N(G26)=0),"",I26/ABS(G26))</f>
        <v/>
      </c>
      <c r="K26" s="50">
        <f>IF($B$5=0,"",IF(AND(I26&lt;&gt;0,ABS(I26)&gt;N($B$6)*ABS(G26),ABS(I26)&gt;=N($B$7)),IF($P26*I26&lt;0,"Unfavourable","Favourable"),""))</f>
        <v/>
      </c>
      <c r="L26" s="29">
        <f>'One-page budget'!$N$25</f>
        <v/>
      </c>
      <c r="M26" s="29">
        <f>IF($B$5=0,"",H26+L26-G26)</f>
        <v/>
      </c>
      <c r="N26" s="29">
        <f>IF($B$5=0,"",M26-L26)</f>
        <v/>
      </c>
      <c r="P26" s="51" t="n">
        <v>-1</v>
      </c>
    </row>
    <row r="27">
      <c r="A27" s="48">
        <f>'One-page budget'!$A$26&amp;""</f>
        <v/>
      </c>
      <c r="B27" s="29">
        <f>IF($B$5=0,"",INDEX('One-page budget'!$B$26:$M$26,$B$5))</f>
        <v/>
      </c>
      <c r="C27" s="29">
        <f>IF($B$5=0,"",INDEX($B$55:$M$55,$B$5))</f>
        <v/>
      </c>
      <c r="D27" s="29">
        <f>IF($B$5=0,"",C27-B27)</f>
        <v/>
      </c>
      <c r="E27" s="49">
        <f>IF(OR($B$5=0,N(B27)=0),"",D27/ABS(B27))</f>
        <v/>
      </c>
      <c r="F27" s="50">
        <f>IF($B$5=0,"",IF(AND(D27&lt;&gt;0,ABS(D27)&gt;N($B$6)*ABS(B27),ABS(D27)&gt;=N($B$7)),IF($P27*D27&lt;0,"Unfavourable","Favourable"),""))</f>
        <v/>
      </c>
      <c r="G27" s="29">
        <f>IF($B$5=0,"",SUMIF('One-page budget'!$B$10:$M$10,"&lt;="&amp;$B$5,'One-page budget'!$B$26:$M$26))</f>
        <v/>
      </c>
      <c r="H27" s="29">
        <f>IF($B$5=0,"",SUMIF($B$38:$M$38,"&lt;="&amp;$B$5,$B$55:$M$55))</f>
        <v/>
      </c>
      <c r="I27" s="29">
        <f>IF($B$5=0,"",H27-G27)</f>
        <v/>
      </c>
      <c r="J27" s="49">
        <f>IF(OR($B$5=0,N(G27)=0),"",I27/ABS(G27))</f>
        <v/>
      </c>
      <c r="K27" s="50">
        <f>IF($B$5=0,"",IF(AND(I27&lt;&gt;0,ABS(I27)&gt;N($B$6)*ABS(G27),ABS(I27)&gt;=N($B$7)),IF($P27*I27&lt;0,"Unfavourable","Favourable"),""))</f>
        <v/>
      </c>
      <c r="L27" s="29">
        <f>'One-page budget'!$N$26</f>
        <v/>
      </c>
      <c r="M27" s="29">
        <f>IF($B$5=0,"",H27+L27-G27)</f>
        <v/>
      </c>
      <c r="N27" s="29">
        <f>IF($B$5=0,"",M27-L27)</f>
        <v/>
      </c>
      <c r="P27" s="51" t="n">
        <v>-1</v>
      </c>
    </row>
    <row r="28">
      <c r="A28" s="48">
        <f>'One-page budget'!$A$27&amp;""</f>
        <v/>
      </c>
      <c r="B28" s="29">
        <f>IF($B$5=0,"",INDEX('One-page budget'!$B$27:$M$27,$B$5))</f>
        <v/>
      </c>
      <c r="C28" s="29">
        <f>IF($B$5=0,"",INDEX($B$56:$M$56,$B$5))</f>
        <v/>
      </c>
      <c r="D28" s="29">
        <f>IF($B$5=0,"",C28-B28)</f>
        <v/>
      </c>
      <c r="E28" s="49">
        <f>IF(OR($B$5=0,N(B28)=0),"",D28/ABS(B28))</f>
        <v/>
      </c>
      <c r="F28" s="50">
        <f>IF($B$5=0,"",IF(AND(D28&lt;&gt;0,ABS(D28)&gt;N($B$6)*ABS(B28),ABS(D28)&gt;=N($B$7)),IF($P28*D28&lt;0,"Unfavourable","Favourable"),""))</f>
        <v/>
      </c>
      <c r="G28" s="29">
        <f>IF($B$5=0,"",SUMIF('One-page budget'!$B$10:$M$10,"&lt;="&amp;$B$5,'One-page budget'!$B$27:$M$27))</f>
        <v/>
      </c>
      <c r="H28" s="29">
        <f>IF($B$5=0,"",SUMIF($B$38:$M$38,"&lt;="&amp;$B$5,$B$56:$M$56))</f>
        <v/>
      </c>
      <c r="I28" s="29">
        <f>IF($B$5=0,"",H28-G28)</f>
        <v/>
      </c>
      <c r="J28" s="49">
        <f>IF(OR($B$5=0,N(G28)=0),"",I28/ABS(G28))</f>
        <v/>
      </c>
      <c r="K28" s="50">
        <f>IF($B$5=0,"",IF(AND(I28&lt;&gt;0,ABS(I28)&gt;N($B$6)*ABS(G28),ABS(I28)&gt;=N($B$7)),IF($P28*I28&lt;0,"Unfavourable","Favourable"),""))</f>
        <v/>
      </c>
      <c r="L28" s="29">
        <f>'One-page budget'!$N$27</f>
        <v/>
      </c>
      <c r="M28" s="29">
        <f>IF($B$5=0,"",H28+L28-G28)</f>
        <v/>
      </c>
      <c r="N28" s="29">
        <f>IF($B$5=0,"",M28-L28)</f>
        <v/>
      </c>
      <c r="P28" s="51" t="n">
        <v>-1</v>
      </c>
    </row>
    <row r="29">
      <c r="A29" s="48">
        <f>'One-page budget'!$A$28&amp;""</f>
        <v/>
      </c>
      <c r="B29" s="29">
        <f>IF($B$5=0,"",INDEX('One-page budget'!$B$28:$M$28,$B$5))</f>
        <v/>
      </c>
      <c r="C29" s="29">
        <f>IF($B$5=0,"",INDEX($B$57:$M$57,$B$5))</f>
        <v/>
      </c>
      <c r="D29" s="29">
        <f>IF($B$5=0,"",C29-B29)</f>
        <v/>
      </c>
      <c r="E29" s="49">
        <f>IF(OR($B$5=0,N(B29)=0),"",D29/ABS(B29))</f>
        <v/>
      </c>
      <c r="F29" s="50">
        <f>IF($B$5=0,"",IF(AND(D29&lt;&gt;0,ABS(D29)&gt;N($B$6)*ABS(B29),ABS(D29)&gt;=N($B$7)),IF($P29*D29&lt;0,"Unfavourable","Favourable"),""))</f>
        <v/>
      </c>
      <c r="G29" s="29">
        <f>IF($B$5=0,"",SUMIF('One-page budget'!$B$10:$M$10,"&lt;="&amp;$B$5,'One-page budget'!$B$28:$M$28))</f>
        <v/>
      </c>
      <c r="H29" s="29">
        <f>IF($B$5=0,"",SUMIF($B$38:$M$38,"&lt;="&amp;$B$5,$B$57:$M$57))</f>
        <v/>
      </c>
      <c r="I29" s="29">
        <f>IF($B$5=0,"",H29-G29)</f>
        <v/>
      </c>
      <c r="J29" s="49">
        <f>IF(OR($B$5=0,N(G29)=0),"",I29/ABS(G29))</f>
        <v/>
      </c>
      <c r="K29" s="50">
        <f>IF($B$5=0,"",IF(AND(I29&lt;&gt;0,ABS(I29)&gt;N($B$6)*ABS(G29),ABS(I29)&gt;=N($B$7)),IF($P29*I29&lt;0,"Unfavourable","Favourable"),""))</f>
        <v/>
      </c>
      <c r="L29" s="29">
        <f>'One-page budget'!$N$28</f>
        <v/>
      </c>
      <c r="M29" s="29">
        <f>IF($B$5=0,"",H29+L29-G29)</f>
        <v/>
      </c>
      <c r="N29" s="29">
        <f>IF($B$5=0,"",M29-L29)</f>
        <v/>
      </c>
      <c r="P29" s="51" t="n">
        <v>-1</v>
      </c>
    </row>
    <row r="30">
      <c r="A30" s="48">
        <f>'One-page budget'!$A$29&amp;""</f>
        <v/>
      </c>
      <c r="B30" s="29">
        <f>IF($B$5=0,"",INDEX('One-page budget'!$B$29:$M$29,$B$5))</f>
        <v/>
      </c>
      <c r="C30" s="29">
        <f>IF($B$5=0,"",INDEX($B$58:$M$58,$B$5))</f>
        <v/>
      </c>
      <c r="D30" s="29">
        <f>IF($B$5=0,"",C30-B30)</f>
        <v/>
      </c>
      <c r="E30" s="49">
        <f>IF(OR($B$5=0,N(B30)=0),"",D30/ABS(B30))</f>
        <v/>
      </c>
      <c r="F30" s="50">
        <f>IF($B$5=0,"",IF(AND(D30&lt;&gt;0,ABS(D30)&gt;N($B$6)*ABS(B30),ABS(D30)&gt;=N($B$7)),IF($P30*D30&lt;0,"Unfavourable","Favourable"),""))</f>
        <v/>
      </c>
      <c r="G30" s="29">
        <f>IF($B$5=0,"",SUMIF('One-page budget'!$B$10:$M$10,"&lt;="&amp;$B$5,'One-page budget'!$B$29:$M$29))</f>
        <v/>
      </c>
      <c r="H30" s="29">
        <f>IF($B$5=0,"",SUMIF($B$38:$M$38,"&lt;="&amp;$B$5,$B$58:$M$58))</f>
        <v/>
      </c>
      <c r="I30" s="29">
        <f>IF($B$5=0,"",H30-G30)</f>
        <v/>
      </c>
      <c r="J30" s="49">
        <f>IF(OR($B$5=0,N(G30)=0),"",I30/ABS(G30))</f>
        <v/>
      </c>
      <c r="K30" s="50">
        <f>IF($B$5=0,"",IF(AND(I30&lt;&gt;0,ABS(I30)&gt;N($B$6)*ABS(G30),ABS(I30)&gt;=N($B$7)),IF($P30*I30&lt;0,"Unfavourable","Favourable"),""))</f>
        <v/>
      </c>
      <c r="L30" s="29">
        <f>'One-page budget'!$N$29</f>
        <v/>
      </c>
      <c r="M30" s="29">
        <f>IF($B$5=0,"",H30+L30-G30)</f>
        <v/>
      </c>
      <c r="N30" s="29">
        <f>IF($B$5=0,"",M30-L30)</f>
        <v/>
      </c>
      <c r="P30" s="51" t="n">
        <v>-1</v>
      </c>
    </row>
    <row r="31">
      <c r="A31" s="48">
        <f>'One-page budget'!$A$30&amp;""</f>
        <v/>
      </c>
      <c r="B31" s="29">
        <f>IF($B$5=0,"",INDEX('One-page budget'!$B$30:$M$30,$B$5))</f>
        <v/>
      </c>
      <c r="C31" s="29">
        <f>IF($B$5=0,"",INDEX($B$59:$M$59,$B$5))</f>
        <v/>
      </c>
      <c r="D31" s="29">
        <f>IF($B$5=0,"",C31-B31)</f>
        <v/>
      </c>
      <c r="E31" s="49">
        <f>IF(OR($B$5=0,N(B31)=0),"",D31/ABS(B31))</f>
        <v/>
      </c>
      <c r="F31" s="50">
        <f>IF($B$5=0,"",IF(AND(D31&lt;&gt;0,ABS(D31)&gt;N($B$6)*ABS(B31),ABS(D31)&gt;=N($B$7)),IF($P31*D31&lt;0,"Unfavourable","Favourable"),""))</f>
        <v/>
      </c>
      <c r="G31" s="29">
        <f>IF($B$5=0,"",SUMIF('One-page budget'!$B$10:$M$10,"&lt;="&amp;$B$5,'One-page budget'!$B$30:$M$30))</f>
        <v/>
      </c>
      <c r="H31" s="29">
        <f>IF($B$5=0,"",SUMIF($B$38:$M$38,"&lt;="&amp;$B$5,$B$59:$M$59))</f>
        <v/>
      </c>
      <c r="I31" s="29">
        <f>IF($B$5=0,"",H31-G31)</f>
        <v/>
      </c>
      <c r="J31" s="49">
        <f>IF(OR($B$5=0,N(G31)=0),"",I31/ABS(G31))</f>
        <v/>
      </c>
      <c r="K31" s="50">
        <f>IF($B$5=0,"",IF(AND(I31&lt;&gt;0,ABS(I31)&gt;N($B$6)*ABS(G31),ABS(I31)&gt;=N($B$7)),IF($P31*I31&lt;0,"Unfavourable","Favourable"),""))</f>
        <v/>
      </c>
      <c r="L31" s="29">
        <f>'One-page budget'!$N$30</f>
        <v/>
      </c>
      <c r="M31" s="29">
        <f>IF($B$5=0,"",H31+L31-G31)</f>
        <v/>
      </c>
      <c r="N31" s="29">
        <f>IF($B$5=0,"",M31-L31)</f>
        <v/>
      </c>
      <c r="P31" s="51" t="n">
        <v>-1</v>
      </c>
    </row>
    <row r="32">
      <c r="A32" s="48">
        <f>'One-page budget'!$A$31&amp;""</f>
        <v/>
      </c>
      <c r="B32" s="29">
        <f>IF($B$5=0,"",INDEX('One-page budget'!$B$31:$M$31,$B$5))</f>
        <v/>
      </c>
      <c r="C32" s="29">
        <f>IF($B$5=0,"",INDEX($B$60:$M$60,$B$5))</f>
        <v/>
      </c>
      <c r="D32" s="29">
        <f>IF($B$5=0,"",C32-B32)</f>
        <v/>
      </c>
      <c r="E32" s="49">
        <f>IF(OR($B$5=0,N(B32)=0),"",D32/ABS(B32))</f>
        <v/>
      </c>
      <c r="F32" s="50">
        <f>IF($B$5=0,"",IF(AND(D32&lt;&gt;0,ABS(D32)&gt;N($B$6)*ABS(B32),ABS(D32)&gt;=N($B$7)),IF($P32*D32&lt;0,"Unfavourable","Favourable"),""))</f>
        <v/>
      </c>
      <c r="G32" s="29">
        <f>IF($B$5=0,"",SUMIF('One-page budget'!$B$10:$M$10,"&lt;="&amp;$B$5,'One-page budget'!$B$31:$M$31))</f>
        <v/>
      </c>
      <c r="H32" s="29">
        <f>IF($B$5=0,"",SUMIF($B$38:$M$38,"&lt;="&amp;$B$5,$B$60:$M$60))</f>
        <v/>
      </c>
      <c r="I32" s="29">
        <f>IF($B$5=0,"",H32-G32)</f>
        <v/>
      </c>
      <c r="J32" s="49">
        <f>IF(OR($B$5=0,N(G32)=0),"",I32/ABS(G32))</f>
        <v/>
      </c>
      <c r="K32" s="50">
        <f>IF($B$5=0,"",IF(AND(I32&lt;&gt;0,ABS(I32)&gt;N($B$6)*ABS(G32),ABS(I32)&gt;=N($B$7)),IF($P32*I32&lt;0,"Unfavourable","Favourable"),""))</f>
        <v/>
      </c>
      <c r="L32" s="29">
        <f>'One-page budget'!$N$31</f>
        <v/>
      </c>
      <c r="M32" s="29">
        <f>IF($B$5=0,"",H32+L32-G32)</f>
        <v/>
      </c>
      <c r="N32" s="29">
        <f>IF($B$5=0,"",M32-L32)</f>
        <v/>
      </c>
      <c r="P32" s="51" t="n">
        <v>-1</v>
      </c>
    </row>
    <row r="33">
      <c r="A33" s="48">
        <f>'One-page budget'!$A$32&amp;""</f>
        <v/>
      </c>
      <c r="B33" s="29">
        <f>IF($B$5=0,"",INDEX('One-page budget'!$B$32:$M$32,$B$5))</f>
        <v/>
      </c>
      <c r="C33" s="29">
        <f>IF($B$5=0,"",INDEX($B$61:$M$61,$B$5))</f>
        <v/>
      </c>
      <c r="D33" s="29">
        <f>IF($B$5=0,"",C33-B33)</f>
        <v/>
      </c>
      <c r="E33" s="49">
        <f>IF(OR($B$5=0,N(B33)=0),"",D33/ABS(B33))</f>
        <v/>
      </c>
      <c r="F33" s="50">
        <f>IF($B$5=0,"",IF(AND(D33&lt;&gt;0,ABS(D33)&gt;N($B$6)*ABS(B33),ABS(D33)&gt;=N($B$7)),IF($P33*D33&lt;0,"Unfavourable","Favourable"),""))</f>
        <v/>
      </c>
      <c r="G33" s="29">
        <f>IF($B$5=0,"",SUMIF('One-page budget'!$B$10:$M$10,"&lt;="&amp;$B$5,'One-page budget'!$B$32:$M$32))</f>
        <v/>
      </c>
      <c r="H33" s="29">
        <f>IF($B$5=0,"",SUMIF($B$38:$M$38,"&lt;="&amp;$B$5,$B$61:$M$61))</f>
        <v/>
      </c>
      <c r="I33" s="29">
        <f>IF($B$5=0,"",H33-G33)</f>
        <v/>
      </c>
      <c r="J33" s="49">
        <f>IF(OR($B$5=0,N(G33)=0),"",I33/ABS(G33))</f>
        <v/>
      </c>
      <c r="K33" s="50">
        <f>IF($B$5=0,"",IF(AND(I33&lt;&gt;0,ABS(I33)&gt;N($B$6)*ABS(G33),ABS(I33)&gt;=N($B$7)),IF($P33*I33&lt;0,"Unfavourable","Favourable"),""))</f>
        <v/>
      </c>
      <c r="L33" s="29">
        <f>'One-page budget'!$N$32</f>
        <v/>
      </c>
      <c r="M33" s="29">
        <f>IF($B$5=0,"",H33+L33-G33)</f>
        <v/>
      </c>
      <c r="N33" s="29">
        <f>IF($B$5=0,"",M33-L33)</f>
        <v/>
      </c>
      <c r="P33" s="51" t="n">
        <v>-1</v>
      </c>
    </row>
    <row r="34">
      <c r="A34" s="48">
        <f>'One-page budget'!$A$33&amp;""</f>
        <v/>
      </c>
      <c r="B34" s="29">
        <f>IF($B$5=0,"",INDEX('One-page budget'!$B$33:$M$33,$B$5))</f>
        <v/>
      </c>
      <c r="C34" s="29">
        <f>IF($B$5=0,"",INDEX($B$62:$M$62,$B$5))</f>
        <v/>
      </c>
      <c r="D34" s="29">
        <f>IF($B$5=0,"",C34-B34)</f>
        <v/>
      </c>
      <c r="E34" s="49">
        <f>IF(OR($B$5=0,N(B34)=0),"",D34/ABS(B34))</f>
        <v/>
      </c>
      <c r="F34" s="50">
        <f>IF($B$5=0,"",IF(AND(D34&lt;&gt;0,ABS(D34)&gt;N($B$6)*ABS(B34),ABS(D34)&gt;=N($B$7)),IF($P34*D34&lt;0,"Unfavourable","Favourable"),""))</f>
        <v/>
      </c>
      <c r="G34" s="29">
        <f>IF($B$5=0,"",SUMIF('One-page budget'!$B$10:$M$10,"&lt;="&amp;$B$5,'One-page budget'!$B$33:$M$33))</f>
        <v/>
      </c>
      <c r="H34" s="29">
        <f>IF($B$5=0,"",SUMIF($B$38:$M$38,"&lt;="&amp;$B$5,$B$62:$M$62))</f>
        <v/>
      </c>
      <c r="I34" s="29">
        <f>IF($B$5=0,"",H34-G34)</f>
        <v/>
      </c>
      <c r="J34" s="49">
        <f>IF(OR($B$5=0,N(G34)=0),"",I34/ABS(G34))</f>
        <v/>
      </c>
      <c r="K34" s="50">
        <f>IF($B$5=0,"",IF(AND(I34&lt;&gt;0,ABS(I34)&gt;N($B$6)*ABS(G34),ABS(I34)&gt;=N($B$7)),IF($P34*I34&lt;0,"Unfavourable","Favourable"),""))</f>
        <v/>
      </c>
      <c r="L34" s="29">
        <f>'One-page budget'!$N$33</f>
        <v/>
      </c>
      <c r="M34" s="29">
        <f>IF($B$5=0,"",H34+L34-G34)</f>
        <v/>
      </c>
      <c r="N34" s="29">
        <f>IF($B$5=0,"",M34-L34)</f>
        <v/>
      </c>
      <c r="P34" s="51" t="n">
        <v>-1</v>
      </c>
    </row>
    <row r="35">
      <c r="A35" s="18" t="inlineStr">
        <is>
          <t>Total fixed costs</t>
        </is>
      </c>
      <c r="B35" s="31">
        <f>IF($B$5=0,"",INDEX('One-page budget'!$B$34:$M$34,$B$5))</f>
        <v/>
      </c>
      <c r="C35" s="31">
        <f>IF($B$5=0,"",INDEX($B$63:$M$63,$B$5))</f>
        <v/>
      </c>
      <c r="D35" s="31">
        <f>IF($B$5=0,"",C35-B35)</f>
        <v/>
      </c>
      <c r="E35" s="52">
        <f>IF(OR($B$5=0,N(B35)=0),"",D35/ABS(B35))</f>
        <v/>
      </c>
      <c r="F35" s="53">
        <f>IF($B$5=0,"",IF(AND(D35&lt;&gt;0,ABS(D35)&gt;N($B$6)*ABS(B35),ABS(D35)&gt;=N($B$7)),IF($P35*D35&lt;0,"Unfavourable","Favourable"),""))</f>
        <v/>
      </c>
      <c r="G35" s="31">
        <f>IF($B$5=0,"",SUMIF('One-page budget'!$B$10:$M$10,"&lt;="&amp;$B$5,'One-page budget'!$B$34:$M$34))</f>
        <v/>
      </c>
      <c r="H35" s="31">
        <f>IF($B$5=0,"",SUMIF($B$38:$M$38,"&lt;="&amp;$B$5,$B$63:$M$63))</f>
        <v/>
      </c>
      <c r="I35" s="31">
        <f>IF($B$5=0,"",H35-G35)</f>
        <v/>
      </c>
      <c r="J35" s="52">
        <f>IF(OR($B$5=0,N(G35)=0),"",I35/ABS(G35))</f>
        <v/>
      </c>
      <c r="K35" s="53">
        <f>IF($B$5=0,"",IF(AND(I35&lt;&gt;0,ABS(I35)&gt;N($B$6)*ABS(G35),ABS(I35)&gt;=N($B$7)),IF($P35*I35&lt;0,"Unfavourable","Favourable"),""))</f>
        <v/>
      </c>
      <c r="L35" s="31">
        <f>'One-page budget'!$N$34</f>
        <v/>
      </c>
      <c r="M35" s="31">
        <f>IF($B$5=0,"",H35+L35-G35)</f>
        <v/>
      </c>
      <c r="N35" s="31">
        <f>IF($B$5=0,"",M35-L35)</f>
        <v/>
      </c>
      <c r="P35" s="51" t="n">
        <v>-1</v>
      </c>
    </row>
    <row r="36" ht="20" customHeight="1">
      <c r="A36" s="56" t="inlineStr">
        <is>
          <t>Operating profit</t>
        </is>
      </c>
      <c r="B36" s="37">
        <f>IF($B$5=0,"",INDEX('One-page budget'!$B$35:$M$35,$B$5))</f>
        <v/>
      </c>
      <c r="C36" s="37">
        <f>IF($B$5=0,"",INDEX($B$64:$M$64,$B$5))</f>
        <v/>
      </c>
      <c r="D36" s="37">
        <f>IF($B$5=0,"",C36-B36)</f>
        <v/>
      </c>
      <c r="E36" s="57">
        <f>IF(OR($B$5=0,N(B36)=0),"",D36/ABS(B36))</f>
        <v/>
      </c>
      <c r="F36" s="58">
        <f>IF($B$5=0,"",IF(AND(D36&lt;&gt;0,ABS(D36)&gt;N($B$6)*ABS(B36),ABS(D36)&gt;=N($B$7)),IF($P36*D36&lt;0,"Unfavourable","Favourable"),""))</f>
        <v/>
      </c>
      <c r="G36" s="37">
        <f>IF($B$5=0,"",SUMIF('One-page budget'!$B$10:$M$10,"&lt;="&amp;$B$5,'One-page budget'!$B$35:$M$35))</f>
        <v/>
      </c>
      <c r="H36" s="37">
        <f>IF($B$5=0,"",SUMIF($B$38:$M$38,"&lt;="&amp;$B$5,$B$64:$M$64))</f>
        <v/>
      </c>
      <c r="I36" s="37">
        <f>IF($B$5=0,"",H36-G36)</f>
        <v/>
      </c>
      <c r="J36" s="57">
        <f>IF(OR($B$5=0,N(G36)=0),"",I36/ABS(G36))</f>
        <v/>
      </c>
      <c r="K36" s="58">
        <f>IF($B$5=0,"",IF(AND(I36&lt;&gt;0,ABS(I36)&gt;N($B$6)*ABS(G36),ABS(I36)&gt;=N($B$7)),IF($P36*I36&lt;0,"Unfavourable","Favourable"),""))</f>
        <v/>
      </c>
      <c r="L36" s="37">
        <f>'One-page budget'!$N$35</f>
        <v/>
      </c>
      <c r="M36" s="37">
        <f>IF($B$5=0,"",H36+L36-G36)</f>
        <v/>
      </c>
      <c r="N36" s="37">
        <f>IF($B$5=0,"",M36-L36)</f>
        <v/>
      </c>
      <c r="P36" s="51" t="n">
        <v>1</v>
      </c>
    </row>
    <row r="38" ht="18" customHeight="1">
      <c r="A38" s="21" t="inlineStr">
        <is>
          <t>Monthly actuals, to enter</t>
        </is>
      </c>
      <c r="B38" s="22" t="n">
        <v>1</v>
      </c>
      <c r="C38" s="22" t="n">
        <v>2</v>
      </c>
      <c r="D38" s="22" t="n">
        <v>3</v>
      </c>
      <c r="E38" s="22" t="n">
        <v>4</v>
      </c>
      <c r="F38" s="22" t="n">
        <v>5</v>
      </c>
      <c r="G38" s="22" t="n">
        <v>6</v>
      </c>
      <c r="H38" s="22" t="n">
        <v>7</v>
      </c>
      <c r="I38" s="22" t="n">
        <v>8</v>
      </c>
      <c r="J38" s="22" t="n">
        <v>9</v>
      </c>
      <c r="K38" s="22" t="n">
        <v>10</v>
      </c>
      <c r="L38" s="22" t="n">
        <v>11</v>
      </c>
      <c r="M38" s="22" t="n">
        <v>12</v>
      </c>
      <c r="N38" s="23" t="inlineStr">
        <is>
          <t>Total entered</t>
        </is>
      </c>
    </row>
    <row r="39">
      <c r="A39" s="24" t="inlineStr">
        <is>
          <t>Months of the year</t>
        </is>
      </c>
      <c r="B39" s="25">
        <f>'One-page budget'!B$11</f>
        <v/>
      </c>
      <c r="C39" s="25">
        <f>'One-page budget'!C$11</f>
        <v/>
      </c>
      <c r="D39" s="25">
        <f>'One-page budget'!D$11</f>
        <v/>
      </c>
      <c r="E39" s="25">
        <f>'One-page budget'!E$11</f>
        <v/>
      </c>
      <c r="F39" s="25">
        <f>'One-page budget'!F$11</f>
        <v/>
      </c>
      <c r="G39" s="25">
        <f>'One-page budget'!G$11</f>
        <v/>
      </c>
      <c r="H39" s="25">
        <f>'One-page budget'!H$11</f>
        <v/>
      </c>
      <c r="I39" s="25">
        <f>'One-page budget'!I$11</f>
        <v/>
      </c>
      <c r="J39" s="25">
        <f>'One-page budget'!J$11</f>
        <v/>
      </c>
      <c r="K39" s="25">
        <f>'One-page budget'!K$11</f>
        <v/>
      </c>
      <c r="L39" s="25">
        <f>'One-page budget'!L$11</f>
        <v/>
      </c>
      <c r="M39" s="25">
        <f>'One-page budget'!M$11</f>
        <v/>
      </c>
      <c r="N39" s="4" t="n"/>
    </row>
    <row r="40" ht="18" customHeight="1">
      <c r="A40" s="26" t="inlineStr">
        <is>
          <t>Revenue</t>
        </is>
      </c>
    </row>
    <row r="41">
      <c r="A41" s="48">
        <f>'One-page budget'!$A$13&amp;""</f>
        <v/>
      </c>
      <c r="B41" s="28" t="n"/>
      <c r="C41" s="28" t="n"/>
      <c r="D41" s="28" t="n"/>
      <c r="E41" s="28" t="n"/>
      <c r="F41" s="28" t="n"/>
      <c r="G41" s="28" t="n"/>
      <c r="H41" s="28" t="n"/>
      <c r="I41" s="28" t="n"/>
      <c r="J41" s="28" t="n"/>
      <c r="K41" s="28" t="n"/>
      <c r="L41" s="28" t="n"/>
      <c r="M41" s="28" t="n"/>
      <c r="N41" s="29">
        <f>SUM(B41:M41)</f>
        <v/>
      </c>
    </row>
    <row r="42">
      <c r="A42" s="48">
        <f>'One-page budget'!$A$14&amp;""</f>
        <v/>
      </c>
      <c r="B42" s="28" t="n"/>
      <c r="C42" s="28" t="n"/>
      <c r="D42" s="28" t="n"/>
      <c r="E42" s="28" t="n"/>
      <c r="F42" s="28" t="n"/>
      <c r="G42" s="28" t="n"/>
      <c r="H42" s="28" t="n"/>
      <c r="I42" s="28" t="n"/>
      <c r="J42" s="28" t="n"/>
      <c r="K42" s="28" t="n"/>
      <c r="L42" s="28" t="n"/>
      <c r="M42" s="28" t="n"/>
      <c r="N42" s="29">
        <f>SUM(B42:M42)</f>
        <v/>
      </c>
    </row>
    <row r="43">
      <c r="A43" s="48">
        <f>'One-page budget'!$A$15&amp;""</f>
        <v/>
      </c>
      <c r="B43" s="28" t="n"/>
      <c r="C43" s="28" t="n"/>
      <c r="D43" s="28" t="n"/>
      <c r="E43" s="28" t="n"/>
      <c r="F43" s="28" t="n"/>
      <c r="G43" s="28" t="n"/>
      <c r="H43" s="28" t="n"/>
      <c r="I43" s="28" t="n"/>
      <c r="J43" s="28" t="n"/>
      <c r="K43" s="28" t="n"/>
      <c r="L43" s="28" t="n"/>
      <c r="M43" s="28" t="n"/>
      <c r="N43" s="29">
        <f>SUM(B43:M43)</f>
        <v/>
      </c>
    </row>
    <row r="44">
      <c r="A44" s="48">
        <f>'One-page budget'!$A$16&amp;""</f>
        <v/>
      </c>
      <c r="B44" s="28" t="n"/>
      <c r="C44" s="28" t="n"/>
      <c r="D44" s="28" t="n"/>
      <c r="E44" s="28" t="n"/>
      <c r="F44" s="28" t="n"/>
      <c r="G44" s="28" t="n"/>
      <c r="H44" s="28" t="n"/>
      <c r="I44" s="28" t="n"/>
      <c r="J44" s="28" t="n"/>
      <c r="K44" s="28" t="n"/>
      <c r="L44" s="28" t="n"/>
      <c r="M44" s="28" t="n"/>
      <c r="N44" s="29">
        <f>SUM(B44:M44)</f>
        <v/>
      </c>
    </row>
    <row r="45">
      <c r="A45" s="18" t="inlineStr">
        <is>
          <t>Total revenue</t>
        </is>
      </c>
      <c r="B45" s="31">
        <f>SUM(B41:B44)</f>
        <v/>
      </c>
      <c r="C45" s="31">
        <f>SUM(C41:C44)</f>
        <v/>
      </c>
      <c r="D45" s="31">
        <f>SUM(D41:D44)</f>
        <v/>
      </c>
      <c r="E45" s="31">
        <f>SUM(E41:E44)</f>
        <v/>
      </c>
      <c r="F45" s="31">
        <f>SUM(F41:F44)</f>
        <v/>
      </c>
      <c r="G45" s="31">
        <f>SUM(G41:G44)</f>
        <v/>
      </c>
      <c r="H45" s="31">
        <f>SUM(H41:H44)</f>
        <v/>
      </c>
      <c r="I45" s="31">
        <f>SUM(I41:I44)</f>
        <v/>
      </c>
      <c r="J45" s="31">
        <f>SUM(J41:J44)</f>
        <v/>
      </c>
      <c r="K45" s="31">
        <f>SUM(K41:K44)</f>
        <v/>
      </c>
      <c r="L45" s="31">
        <f>SUM(L41:L44)</f>
        <v/>
      </c>
      <c r="M45" s="31">
        <f>SUM(M41:M44)</f>
        <v/>
      </c>
      <c r="N45" s="31">
        <f>SUM(N41:N44)</f>
        <v/>
      </c>
    </row>
    <row r="46" ht="18" customHeight="1">
      <c r="A46" s="26" t="inlineStr">
        <is>
          <t>Variable costs</t>
        </is>
      </c>
    </row>
    <row r="47">
      <c r="A47" s="48">
        <f>'One-page budget'!$A$19&amp;""</f>
        <v/>
      </c>
      <c r="B47" s="28" t="n"/>
      <c r="C47" s="28" t="n"/>
      <c r="D47" s="28" t="n"/>
      <c r="E47" s="28" t="n"/>
      <c r="F47" s="28" t="n"/>
      <c r="G47" s="28" t="n"/>
      <c r="H47" s="28" t="n"/>
      <c r="I47" s="28" t="n"/>
      <c r="J47" s="28" t="n"/>
      <c r="K47" s="28" t="n"/>
      <c r="L47" s="28" t="n"/>
      <c r="M47" s="28" t="n"/>
      <c r="N47" s="29">
        <f>SUM(B47:M47)</f>
        <v/>
      </c>
    </row>
    <row r="48">
      <c r="A48" s="48">
        <f>'One-page budget'!$A$20&amp;""</f>
        <v/>
      </c>
      <c r="B48" s="28" t="n"/>
      <c r="C48" s="28" t="n"/>
      <c r="D48" s="28" t="n"/>
      <c r="E48" s="28" t="n"/>
      <c r="F48" s="28" t="n"/>
      <c r="G48" s="28" t="n"/>
      <c r="H48" s="28" t="n"/>
      <c r="I48" s="28" t="n"/>
      <c r="J48" s="28" t="n"/>
      <c r="K48" s="28" t="n"/>
      <c r="L48" s="28" t="n"/>
      <c r="M48" s="28" t="n"/>
      <c r="N48" s="29">
        <f>SUM(B48:M48)</f>
        <v/>
      </c>
    </row>
    <row r="49">
      <c r="A49" s="48">
        <f>'One-page budget'!$A$21&amp;""</f>
        <v/>
      </c>
      <c r="B49" s="28" t="n"/>
      <c r="C49" s="28" t="n"/>
      <c r="D49" s="28" t="n"/>
      <c r="E49" s="28" t="n"/>
      <c r="F49" s="28" t="n"/>
      <c r="G49" s="28" t="n"/>
      <c r="H49" s="28" t="n"/>
      <c r="I49" s="28" t="n"/>
      <c r="J49" s="28" t="n"/>
      <c r="K49" s="28" t="n"/>
      <c r="L49" s="28" t="n"/>
      <c r="M49" s="28" t="n"/>
      <c r="N49" s="29">
        <f>SUM(B49:M49)</f>
        <v/>
      </c>
    </row>
    <row r="50">
      <c r="A50" s="18" t="inlineStr">
        <is>
          <t>Total variable costs</t>
        </is>
      </c>
      <c r="B50" s="31">
        <f>SUM(B47:B49)</f>
        <v/>
      </c>
      <c r="C50" s="31">
        <f>SUM(C47:C49)</f>
        <v/>
      </c>
      <c r="D50" s="31">
        <f>SUM(D47:D49)</f>
        <v/>
      </c>
      <c r="E50" s="31">
        <f>SUM(E47:E49)</f>
        <v/>
      </c>
      <c r="F50" s="31">
        <f>SUM(F47:F49)</f>
        <v/>
      </c>
      <c r="G50" s="31">
        <f>SUM(G47:G49)</f>
        <v/>
      </c>
      <c r="H50" s="31">
        <f>SUM(H47:H49)</f>
        <v/>
      </c>
      <c r="I50" s="31">
        <f>SUM(I47:I49)</f>
        <v/>
      </c>
      <c r="J50" s="31">
        <f>SUM(J47:J49)</f>
        <v/>
      </c>
      <c r="K50" s="31">
        <f>SUM(K47:K49)</f>
        <v/>
      </c>
      <c r="L50" s="31">
        <f>SUM(L47:L49)</f>
        <v/>
      </c>
      <c r="M50" s="31">
        <f>SUM(M47:M49)</f>
        <v/>
      </c>
      <c r="N50" s="31">
        <f>SUM(N47:N49)</f>
        <v/>
      </c>
    </row>
    <row r="51">
      <c r="A51" s="18" t="inlineStr">
        <is>
          <t>Contribution margin (and margin ratio)</t>
        </is>
      </c>
      <c r="B51" s="17">
        <f>B45-B50</f>
        <v/>
      </c>
      <c r="C51" s="17">
        <f>C45-C50</f>
        <v/>
      </c>
      <c r="D51" s="17">
        <f>D45-D50</f>
        <v/>
      </c>
      <c r="E51" s="17">
        <f>E45-E50</f>
        <v/>
      </c>
      <c r="F51" s="17">
        <f>F45-F50</f>
        <v/>
      </c>
      <c r="G51" s="17">
        <f>G45-G50</f>
        <v/>
      </c>
      <c r="H51" s="17">
        <f>H45-H50</f>
        <v/>
      </c>
      <c r="I51" s="17">
        <f>I45-I50</f>
        <v/>
      </c>
      <c r="J51" s="17">
        <f>J45-J50</f>
        <v/>
      </c>
      <c r="K51" s="17">
        <f>K45-K50</f>
        <v/>
      </c>
      <c r="L51" s="17">
        <f>L45-L50</f>
        <v/>
      </c>
      <c r="M51" s="17">
        <f>M45-M50</f>
        <v/>
      </c>
      <c r="N51" s="17">
        <f>N45-N50</f>
        <v/>
      </c>
    </row>
    <row r="52">
      <c r="A52" s="18" t="inlineStr">
        <is>
          <t>Margin ratio (variance in points)</t>
        </is>
      </c>
      <c r="B52" s="54">
        <f>IF(N(B45)=0,"",B51/B45)</f>
        <v/>
      </c>
      <c r="C52" s="54">
        <f>IF(N(C45)=0,"",C51/C45)</f>
        <v/>
      </c>
      <c r="D52" s="54">
        <f>IF(N(D45)=0,"",D51/D45)</f>
        <v/>
      </c>
      <c r="E52" s="54">
        <f>IF(N(E45)=0,"",E51/E45)</f>
        <v/>
      </c>
      <c r="F52" s="54">
        <f>IF(N(F45)=0,"",F51/F45)</f>
        <v/>
      </c>
      <c r="G52" s="54">
        <f>IF(N(G45)=0,"",G51/G45)</f>
        <v/>
      </c>
      <c r="H52" s="54">
        <f>IF(N(H45)=0,"",H51/H45)</f>
        <v/>
      </c>
      <c r="I52" s="54">
        <f>IF(N(I45)=0,"",I51/I45)</f>
        <v/>
      </c>
      <c r="J52" s="54">
        <f>IF(N(J45)=0,"",J51/J45)</f>
        <v/>
      </c>
      <c r="K52" s="54">
        <f>IF(N(K45)=0,"",K51/K45)</f>
        <v/>
      </c>
      <c r="L52" s="54">
        <f>IF(N(L45)=0,"",L51/L45)</f>
        <v/>
      </c>
      <c r="M52" s="54">
        <f>IF(N(M45)=0,"",M51/M45)</f>
        <v/>
      </c>
      <c r="N52" s="54">
        <f>IF(N(N45)=0,"",N51/N45)</f>
        <v/>
      </c>
    </row>
    <row r="53" ht="18" customHeight="1">
      <c r="A53" s="26" t="inlineStr">
        <is>
          <t>Fixed costs</t>
        </is>
      </c>
    </row>
    <row r="54">
      <c r="A54" s="48">
        <f>'One-page budget'!$A$25&amp;""</f>
        <v/>
      </c>
      <c r="B54" s="28" t="n"/>
      <c r="C54" s="28" t="n"/>
      <c r="D54" s="28" t="n"/>
      <c r="E54" s="28" t="n"/>
      <c r="F54" s="28" t="n"/>
      <c r="G54" s="28" t="n"/>
      <c r="H54" s="28" t="n"/>
      <c r="I54" s="28" t="n"/>
      <c r="J54" s="28" t="n"/>
      <c r="K54" s="28" t="n"/>
      <c r="L54" s="28" t="n"/>
      <c r="M54" s="28" t="n"/>
      <c r="N54" s="29">
        <f>SUM(B54:M54)</f>
        <v/>
      </c>
    </row>
    <row r="55">
      <c r="A55" s="48">
        <f>'One-page budget'!$A$26&amp;""</f>
        <v/>
      </c>
      <c r="B55" s="28" t="n"/>
      <c r="C55" s="28" t="n"/>
      <c r="D55" s="28" t="n"/>
      <c r="E55" s="28" t="n"/>
      <c r="F55" s="28" t="n"/>
      <c r="G55" s="28" t="n"/>
      <c r="H55" s="28" t="n"/>
      <c r="I55" s="28" t="n"/>
      <c r="J55" s="28" t="n"/>
      <c r="K55" s="28" t="n"/>
      <c r="L55" s="28" t="n"/>
      <c r="M55" s="28" t="n"/>
      <c r="N55" s="29">
        <f>SUM(B55:M55)</f>
        <v/>
      </c>
    </row>
    <row r="56">
      <c r="A56" s="48">
        <f>'One-page budget'!$A$27&amp;""</f>
        <v/>
      </c>
      <c r="B56" s="28" t="n"/>
      <c r="C56" s="28" t="n"/>
      <c r="D56" s="28" t="n"/>
      <c r="E56" s="28" t="n"/>
      <c r="F56" s="28" t="n"/>
      <c r="G56" s="28" t="n"/>
      <c r="H56" s="28" t="n"/>
      <c r="I56" s="28" t="n"/>
      <c r="J56" s="28" t="n"/>
      <c r="K56" s="28" t="n"/>
      <c r="L56" s="28" t="n"/>
      <c r="M56" s="28" t="n"/>
      <c r="N56" s="29">
        <f>SUM(B56:M56)</f>
        <v/>
      </c>
    </row>
    <row r="57">
      <c r="A57" s="48">
        <f>'One-page budget'!$A$28&amp;""</f>
        <v/>
      </c>
      <c r="B57" s="28" t="n"/>
      <c r="C57" s="28" t="n"/>
      <c r="D57" s="28" t="n"/>
      <c r="E57" s="28" t="n"/>
      <c r="F57" s="28" t="n"/>
      <c r="G57" s="28" t="n"/>
      <c r="H57" s="28" t="n"/>
      <c r="I57" s="28" t="n"/>
      <c r="J57" s="28" t="n"/>
      <c r="K57" s="28" t="n"/>
      <c r="L57" s="28" t="n"/>
      <c r="M57" s="28" t="n"/>
      <c r="N57" s="29">
        <f>SUM(B57:M57)</f>
        <v/>
      </c>
    </row>
    <row r="58">
      <c r="A58" s="48">
        <f>'One-page budget'!$A$29&amp;""</f>
        <v/>
      </c>
      <c r="B58" s="28" t="n"/>
      <c r="C58" s="28" t="n"/>
      <c r="D58" s="28" t="n"/>
      <c r="E58" s="28" t="n"/>
      <c r="F58" s="28" t="n"/>
      <c r="G58" s="28" t="n"/>
      <c r="H58" s="28" t="n"/>
      <c r="I58" s="28" t="n"/>
      <c r="J58" s="28" t="n"/>
      <c r="K58" s="28" t="n"/>
      <c r="L58" s="28" t="n"/>
      <c r="M58" s="28" t="n"/>
      <c r="N58" s="29">
        <f>SUM(B58:M58)</f>
        <v/>
      </c>
    </row>
    <row r="59">
      <c r="A59" s="48">
        <f>'One-page budget'!$A$30&amp;""</f>
        <v/>
      </c>
      <c r="B59" s="28" t="n"/>
      <c r="C59" s="28" t="n"/>
      <c r="D59" s="28" t="n"/>
      <c r="E59" s="28" t="n"/>
      <c r="F59" s="28" t="n"/>
      <c r="G59" s="28" t="n"/>
      <c r="H59" s="28" t="n"/>
      <c r="I59" s="28" t="n"/>
      <c r="J59" s="28" t="n"/>
      <c r="K59" s="28" t="n"/>
      <c r="L59" s="28" t="n"/>
      <c r="M59" s="28" t="n"/>
      <c r="N59" s="29">
        <f>SUM(B59:M59)</f>
        <v/>
      </c>
    </row>
    <row r="60">
      <c r="A60" s="48">
        <f>'One-page budget'!$A$31&amp;""</f>
        <v/>
      </c>
      <c r="B60" s="28" t="n"/>
      <c r="C60" s="28" t="n"/>
      <c r="D60" s="28" t="n"/>
      <c r="E60" s="28" t="n"/>
      <c r="F60" s="28" t="n"/>
      <c r="G60" s="28" t="n"/>
      <c r="H60" s="28" t="n"/>
      <c r="I60" s="28" t="n"/>
      <c r="J60" s="28" t="n"/>
      <c r="K60" s="28" t="n"/>
      <c r="L60" s="28" t="n"/>
      <c r="M60" s="28" t="n"/>
      <c r="N60" s="29">
        <f>SUM(B60:M60)</f>
        <v/>
      </c>
    </row>
    <row r="61">
      <c r="A61" s="48">
        <f>'One-page budget'!$A$32&amp;""</f>
        <v/>
      </c>
      <c r="B61" s="28" t="n"/>
      <c r="C61" s="28" t="n"/>
      <c r="D61" s="28" t="n"/>
      <c r="E61" s="28" t="n"/>
      <c r="F61" s="28" t="n"/>
      <c r="G61" s="28" t="n"/>
      <c r="H61" s="28" t="n"/>
      <c r="I61" s="28" t="n"/>
      <c r="J61" s="28" t="n"/>
      <c r="K61" s="28" t="n"/>
      <c r="L61" s="28" t="n"/>
      <c r="M61" s="28" t="n"/>
      <c r="N61" s="29">
        <f>SUM(B61:M61)</f>
        <v/>
      </c>
    </row>
    <row r="62">
      <c r="A62" s="48">
        <f>'One-page budget'!$A$33&amp;""</f>
        <v/>
      </c>
      <c r="B62" s="28" t="n"/>
      <c r="C62" s="28" t="n"/>
      <c r="D62" s="28" t="n"/>
      <c r="E62" s="28" t="n"/>
      <c r="F62" s="28" t="n"/>
      <c r="G62" s="28" t="n"/>
      <c r="H62" s="28" t="n"/>
      <c r="I62" s="28" t="n"/>
      <c r="J62" s="28" t="n"/>
      <c r="K62" s="28" t="n"/>
      <c r="L62" s="28" t="n"/>
      <c r="M62" s="28" t="n"/>
      <c r="N62" s="29">
        <f>SUM(B62:M62)</f>
        <v/>
      </c>
    </row>
    <row r="63">
      <c r="A63" s="18" t="inlineStr">
        <is>
          <t>Total fixed costs</t>
        </is>
      </c>
      <c r="B63" s="31">
        <f>SUM(B54:B62)</f>
        <v/>
      </c>
      <c r="C63" s="31">
        <f>SUM(C54:C62)</f>
        <v/>
      </c>
      <c r="D63" s="31">
        <f>SUM(D54:D62)</f>
        <v/>
      </c>
      <c r="E63" s="31">
        <f>SUM(E54:E62)</f>
        <v/>
      </c>
      <c r="F63" s="31">
        <f>SUM(F54:F62)</f>
        <v/>
      </c>
      <c r="G63" s="31">
        <f>SUM(G54:G62)</f>
        <v/>
      </c>
      <c r="H63" s="31">
        <f>SUM(H54:H62)</f>
        <v/>
      </c>
      <c r="I63" s="31">
        <f>SUM(I54:I62)</f>
        <v/>
      </c>
      <c r="J63" s="31">
        <f>SUM(J54:J62)</f>
        <v/>
      </c>
      <c r="K63" s="31">
        <f>SUM(K54:K62)</f>
        <v/>
      </c>
      <c r="L63" s="31">
        <f>SUM(L54:L62)</f>
        <v/>
      </c>
      <c r="M63" s="31">
        <f>SUM(M54:M62)</f>
        <v/>
      </c>
      <c r="N63" s="31">
        <f>SUM(N54:N62)</f>
        <v/>
      </c>
    </row>
    <row r="64">
      <c r="A64" s="56" t="inlineStr">
        <is>
          <t>Operating profit</t>
        </is>
      </c>
      <c r="B64" s="37">
        <f>B51-B63</f>
        <v/>
      </c>
      <c r="C64" s="37">
        <f>C51-C63</f>
        <v/>
      </c>
      <c r="D64" s="37">
        <f>D51-D63</f>
        <v/>
      </c>
      <c r="E64" s="37">
        <f>E51-E63</f>
        <v/>
      </c>
      <c r="F64" s="37">
        <f>F51-F63</f>
        <v/>
      </c>
      <c r="G64" s="37">
        <f>G51-G63</f>
        <v/>
      </c>
      <c r="H64" s="37">
        <f>H51-H63</f>
        <v/>
      </c>
      <c r="I64" s="37">
        <f>I51-I63</f>
        <v/>
      </c>
      <c r="J64" s="37">
        <f>J51-J63</f>
        <v/>
      </c>
      <c r="K64" s="37">
        <f>K51-K63</f>
        <v/>
      </c>
      <c r="L64" s="37">
        <f>L51-L63</f>
        <v/>
      </c>
      <c r="M64" s="37">
        <f>M51-M63</f>
        <v/>
      </c>
      <c r="N64" s="37">
        <f>N51-N63</f>
        <v/>
      </c>
    </row>
    <row r="65" hidden="1">
      <c r="A65" s="59" t="inlineStr">
        <is>
          <t>Month with data (helper)</t>
        </is>
      </c>
      <c r="B65" s="60">
        <f>IF(COUNT(B41:B44,B47:B49,B54:B62)&gt;0,B$38,0)</f>
        <v/>
      </c>
      <c r="C65" s="60">
        <f>IF(COUNT(C41:C44,C47:C49,C54:C62)&gt;0,C$38,0)</f>
        <v/>
      </c>
      <c r="D65" s="60">
        <f>IF(COUNT(D41:D44,D47:D49,D54:D62)&gt;0,D$38,0)</f>
        <v/>
      </c>
      <c r="E65" s="60">
        <f>IF(COUNT(E41:E44,E47:E49,E54:E62)&gt;0,E$38,0)</f>
        <v/>
      </c>
      <c r="F65" s="60">
        <f>IF(COUNT(F41:F44,F47:F49,F54:F62)&gt;0,F$38,0)</f>
        <v/>
      </c>
      <c r="G65" s="60">
        <f>IF(COUNT(G41:G44,G47:G49,G54:G62)&gt;0,G$38,0)</f>
        <v/>
      </c>
      <c r="H65" s="60">
        <f>IF(COUNT(H41:H44,H47:H49,H54:H62)&gt;0,H$38,0)</f>
        <v/>
      </c>
      <c r="I65" s="60">
        <f>IF(COUNT(I41:I44,I47:I49,I54:I62)&gt;0,I$38,0)</f>
        <v/>
      </c>
      <c r="J65" s="60">
        <f>IF(COUNT(J41:J44,J47:J49,J54:J62)&gt;0,J$38,0)</f>
        <v/>
      </c>
      <c r="K65" s="60">
        <f>IF(COUNT(K41:K44,K47:K49,K54:K62)&gt;0,K$38,0)</f>
        <v/>
      </c>
      <c r="L65" s="60">
        <f>IF(COUNT(L41:L44,L47:L49,L54:L62)&gt;0,L$38,0)</f>
        <v/>
      </c>
      <c r="M65" s="60">
        <f>IF(COUNT(M41:M44,M47:M49,M54:M62)&gt;0,M$38,0)</f>
        <v/>
      </c>
    </row>
  </sheetData>
  <sheetProtection selectLockedCells="0" selectUnlockedCells="0" sheet="1" objects="0" insertRows="1" insertHyperlinks="1" autoFilter="1" scenarios="0" formatColumns="0" deleteColumns="1" insertColumns="1" pivotTables="1" deleteRows="1" formatCells="1" formatRows="0" sort="1"/>
  <mergeCells count="13">
    <mergeCell ref="F5:K5"/>
    <mergeCell ref="A2:O2"/>
    <mergeCell ref="L10:N10"/>
    <mergeCell ref="F6:K6"/>
    <mergeCell ref="B5:C5"/>
    <mergeCell ref="B10:F10"/>
    <mergeCell ref="D5:E5"/>
    <mergeCell ref="F4:K4"/>
    <mergeCell ref="G10:K10"/>
    <mergeCell ref="C4:E4"/>
    <mergeCell ref="F7:K7"/>
    <mergeCell ref="F8:K8"/>
    <mergeCell ref="A1:H1"/>
  </mergeCells>
  <conditionalFormatting sqref="F12:F36 K12:K36">
    <cfRule type="expression" priority="1" dxfId="0" stopIfTrue="0">
      <formula>F12="Unfavourable"</formula>
    </cfRule>
  </conditionalFormatting>
  <conditionalFormatting sqref="D12:E36">
    <cfRule type="expression" priority="2" dxfId="0" stopIfTrue="0">
      <formula>$F12="Unfavourable"</formula>
    </cfRule>
  </conditionalFormatting>
  <conditionalFormatting sqref="I12:J36">
    <cfRule type="expression" priority="3" dxfId="0" stopIfTrue="0">
      <formula>$K12="Unfavourable"</formula>
    </cfRule>
  </conditionalFormatting>
  <conditionalFormatting sqref="N12:N36">
    <cfRule type="expression" priority="4" dxfId="0" stopIfTrue="0">
      <formula>AND(ISNUMBER($N12),ISNUMBER($L12),$P12*$N12&lt;0,ABS($N12)&gt;N($B$6)*ABS($L12),OR($A12="Margin ratio (variance in points)",ABS($N12)&gt;=N($B$7)))</formula>
    </cfRule>
  </conditionalFormatting>
  <conditionalFormatting sqref="L5:M5">
    <cfRule type="expression" priority="5" dxfId="0" stopIfTrue="0">
      <formula>AND(ISNUMBER($L$5),$L$5&lt;0)</formula>
    </cfRule>
  </conditionalFormatting>
  <conditionalFormatting sqref="L6">
    <cfRule type="expression" priority="6" dxfId="0" stopIfTrue="0">
      <formula>AND(ISNUMBER($L$6),$L$6&lt;0)</formula>
    </cfRule>
  </conditionalFormatting>
  <conditionalFormatting sqref="L7">
    <cfRule type="expression" priority="7" dxfId="0" stopIfTrue="0">
      <formula>AND(ISNUMBER($L$7),$L$7&lt;0)</formula>
    </cfRule>
  </conditionalFormatting>
  <conditionalFormatting sqref="M7">
    <cfRule type="expression" priority="8" dxfId="0" stopIfTrue="0">
      <formula>AND(ISNUMBER($M$7),$M$7&lt;0)</formula>
    </cfRule>
  </conditionalFormatting>
  <conditionalFormatting sqref="L8:M8">
    <cfRule type="expression" priority="9" dxfId="0" stopIfTrue="0">
      <formula>AND(ISNUMBER(L8),L8&gt;0)</formula>
    </cfRule>
  </conditionalFormatting>
  <conditionalFormatting sqref="B64:N64">
    <cfRule type="expression" priority="10" dxfId="0" stopIfTrue="0">
      <formula>AND(ISNUMBER(B64),B64&lt;0)</formula>
    </cfRule>
  </conditionalFormatting>
  <dataValidations count="4">
    <dataValidation sqref="B4" showDropDown="0" showInputMessage="0" showErrorMessage="1" allowBlank="1" errorTitle="Month" error="Enter a whole number from 1 to 12, or leave blank." type="whole" operator="between">
      <formula1>1</formula1>
      <formula2>12</formula2>
    </dataValidation>
    <dataValidation sqref="B6" showDropDown="0" showInputMessage="0" showErrorMessage="1" allowBlank="1" errorTitle="Rate" error="Enter a percentage between 0% and 100%." type="decimal" operator="between">
      <formula1>0</formula1>
      <formula2>1</formula2>
    </dataValidation>
    <dataValidation sqref="B7" showDropDown="0" showInputMessage="0" showErrorMessage="1" allowBlank="1" errorTitle="Positive amount" error="Enter a positive amount or zero, excluding VAT." type="decimal" operator="greaterThanOrEqual">
      <formula1>0</formula1>
    </dataValidation>
    <dataValidation sqref="B40:M64" showDropDown="0" showInputMessage="0" showErrorMessage="1" allowBlank="1" errorTitle="Number expected" error="Enter a number." type="decimal" operator="between">
      <formula1>-1000000000000</formula1>
      <formula2>1000000000000</formula2>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thgconseil.fr&amp;R&amp;"Arial,Regular"&amp;8 &amp;K57534E&amp;P / &amp;N</oddFooter>
    <evenHeader/>
    <evenFooter/>
    <firstHeader/>
    <firstFooter/>
  </headerFooter>
  <rowBreaks count="1" manualBreakCount="1">
    <brk id="37" min="0" max="16383" man="1"/>
  </rowBreaks>
</worksheet>
</file>

<file path=xl/worksheets/sheet4.xml><?xml version="1.0" encoding="utf-8"?>
<worksheet xmlns="http://schemas.openxmlformats.org/spreadsheetml/2006/main">
  <sheetPr>
    <outlinePr summaryBelow="1" summaryRight="1"/>
    <pageSetUpPr fitToPage="1"/>
  </sheetPr>
  <dimension ref="A1:O53"/>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Three scenarios</t>
        </is>
      </c>
    </row>
    <row r="2" ht="28" customHeight="1">
      <c r="A2" s="13" t="inlineStr">
        <is>
          <t>The central scenario is your budget. The cautious and ambitious ones adjust it with your assumptions: nothing to re-enter.</t>
        </is>
      </c>
    </row>
    <row r="3" ht="6" customHeight="1"/>
    <row r="4">
      <c r="A4" s="14" t="inlineStr">
        <is>
          <t>Cash available at the start of the year</t>
        </is>
      </c>
      <c r="B4" s="28" t="n"/>
      <c r="C4" s="28" t="n"/>
      <c r="E4" s="61" t="inlineStr">
        <is>
          <t>How cash is estimated: opening cash, plus operating profit, plus depreciation (a cost with no cash out), minus repayments and investments (spread over 12 months), minus the increase in customer receivables. It is an estimate, excluding VAT and corporate income tax. To track cash week by week, use the 13-week cash flow plan.</t>
        </is>
      </c>
    </row>
    <row r="5">
      <c r="A5" s="14" t="inlineStr">
        <is>
          <t>Average customer payment time (days)</t>
        </is>
      </c>
      <c r="B5" s="62" t="n"/>
      <c r="C5" s="62" t="n"/>
    </row>
    <row r="6">
      <c r="A6" s="14" t="inlineStr">
        <is>
          <t>Loan repayments and investments for the year</t>
        </is>
      </c>
      <c r="B6" s="28" t="n"/>
      <c r="C6" s="28" t="n"/>
    </row>
    <row r="7">
      <c r="A7" s="14" t="inlineStr">
        <is>
          <t>Cash safety threshold</t>
        </is>
      </c>
      <c r="B7" s="28" t="n"/>
      <c r="C7" s="28" t="n"/>
    </row>
    <row r="8" ht="8" customHeight="1"/>
    <row r="9" ht="18" customHeight="1">
      <c r="A9" s="21" t="inlineStr">
        <is>
          <t>Assumptions</t>
        </is>
      </c>
      <c r="B9" s="23" t="inlineStr">
        <is>
          <t>Cautious</t>
        </is>
      </c>
      <c r="C9" s="23" t="inlineStr">
        <is>
          <t>Central</t>
        </is>
      </c>
      <c r="D9" s="23" t="inlineStr">
        <is>
          <t>Ambitious</t>
        </is>
      </c>
    </row>
    <row r="10">
      <c r="A10" s="14" t="inlineStr">
        <is>
          <t>Revenue: variance from budget</t>
        </is>
      </c>
      <c r="B10" s="63" t="n">
        <v>-0.1</v>
      </c>
      <c r="C10" s="63" t="n">
        <v>0</v>
      </c>
      <c r="D10" s="63" t="n">
        <v>0.1</v>
      </c>
    </row>
    <row r="11">
      <c r="A11" s="14" t="inlineStr">
        <is>
          <t>Margin ratio: variance in points</t>
        </is>
      </c>
      <c r="B11" s="64" t="n">
        <v>-0.02</v>
      </c>
      <c r="C11" s="64" t="n">
        <v>0</v>
      </c>
      <c r="D11" s="64" t="n">
        <v>0</v>
      </c>
    </row>
    <row r="12">
      <c r="A12" s="14" t="inlineStr">
        <is>
          <t>Fixed costs: variance from budget</t>
        </is>
      </c>
      <c r="B12" s="63" t="n">
        <v>0</v>
      </c>
      <c r="C12" s="63" t="n">
        <v>0</v>
      </c>
      <c r="D12" s="63" t="n">
        <v>0.05</v>
      </c>
    </row>
    <row r="13">
      <c r="A13" s="14" t="inlineStr">
        <is>
          <t>Fixed costs: add (+) or cut (-) over the year</t>
        </is>
      </c>
      <c r="B13" s="28" t="n"/>
      <c r="C13" s="28" t="n"/>
      <c r="D13" s="28" t="n"/>
    </row>
    <row r="14">
      <c r="A14" s="41" t="inlineStr">
        <is>
          <t>Starting settings: replace them with your own assumptions.</t>
        </is>
      </c>
    </row>
    <row r="15" ht="18" customHeight="1">
      <c r="A15" s="21" t="inlineStr">
        <is>
          <t>Results</t>
        </is>
      </c>
      <c r="B15" s="23" t="inlineStr">
        <is>
          <t>Cautious</t>
        </is>
      </c>
      <c r="C15" s="23" t="inlineStr">
        <is>
          <t>Central</t>
        </is>
      </c>
      <c r="D15" s="23" t="inlineStr">
        <is>
          <t>Ambitious</t>
        </is>
      </c>
    </row>
    <row r="16">
      <c r="A16" s="14" t="inlineStr">
        <is>
          <t>Revenue for the year</t>
        </is>
      </c>
      <c r="B16" s="29">
        <f>N31</f>
        <v/>
      </c>
      <c r="C16" s="29">
        <f>N39</f>
        <v/>
      </c>
      <c r="D16" s="29">
        <f>N47</f>
        <v/>
      </c>
    </row>
    <row r="17">
      <c r="A17" s="14" t="inlineStr">
        <is>
          <t>Contribution margin ratio</t>
        </is>
      </c>
      <c r="B17" s="30">
        <f>'One-page budget'!$O$23+N($B$11)</f>
        <v/>
      </c>
      <c r="C17" s="30">
        <f>'One-page budget'!$O$23+N($C$11)</f>
        <v/>
      </c>
      <c r="D17" s="30">
        <f>'One-page budget'!$O$23+N($D$11)</f>
        <v/>
      </c>
    </row>
    <row r="18">
      <c r="A18" s="14" t="inlineStr">
        <is>
          <t>Contribution margin</t>
        </is>
      </c>
      <c r="B18" s="29">
        <f>N32</f>
        <v/>
      </c>
      <c r="C18" s="29">
        <f>N40</f>
        <v/>
      </c>
      <c r="D18" s="29">
        <f>N48</f>
        <v/>
      </c>
    </row>
    <row r="19">
      <c r="A19" s="14" t="inlineStr">
        <is>
          <t>Fixed costs for the year</t>
        </is>
      </c>
      <c r="B19" s="29">
        <f>N33</f>
        <v/>
      </c>
      <c r="C19" s="29">
        <f>N41</f>
        <v/>
      </c>
      <c r="D19" s="29">
        <f>N49</f>
        <v/>
      </c>
    </row>
    <row r="20">
      <c r="A20" s="18" t="inlineStr">
        <is>
          <t>Operating profit</t>
        </is>
      </c>
      <c r="B20" s="17">
        <f>N34</f>
        <v/>
      </c>
      <c r="C20" s="17">
        <f>N42</f>
        <v/>
      </c>
      <c r="D20" s="17">
        <f>N50</f>
        <v/>
      </c>
    </row>
    <row r="21">
      <c r="A21" s="14" t="inlineStr">
        <is>
          <t>Operating profit as % of revenue</t>
        </is>
      </c>
      <c r="B21" s="30">
        <f>IF(N(B16)=0,"",B20/B16)</f>
        <v/>
      </c>
      <c r="C21" s="30">
        <f>IF(N(C16)=0,"",C20/C16)</f>
        <v/>
      </c>
      <c r="D21" s="30">
        <f>IF(N(D16)=0,"",D20/D16)</f>
        <v/>
      </c>
    </row>
    <row r="22">
      <c r="A22" s="14" t="inlineStr">
        <is>
          <t>Break-even revenue</t>
        </is>
      </c>
      <c r="B22" s="29">
        <f>IF(OR(N(B19)=0,N(B17)&lt;=0),"-",B19/B17)</f>
        <v/>
      </c>
      <c r="C22" s="29">
        <f>IF(OR(N(C19)=0,N(C17)&lt;=0),"-",C19/C17)</f>
        <v/>
      </c>
      <c r="D22" s="29">
        <f>IF(OR(N(D19)=0,N(D17)&lt;=0),"-",D19/D17)</f>
        <v/>
      </c>
    </row>
    <row r="23">
      <c r="A23" s="14" t="inlineStr">
        <is>
          <t>Margin of safety (% of revenue)</t>
        </is>
      </c>
      <c r="B23" s="49">
        <f>IF(OR(NOT(ISNUMBER(B22)),N(B16)=0),"-",(B16-B22)/B16)</f>
        <v/>
      </c>
      <c r="C23" s="49">
        <f>IF(OR(NOT(ISNUMBER(C22)),N(C16)=0),"-",(C16-C22)/C16)</f>
        <v/>
      </c>
      <c r="D23" s="49">
        <f>IF(OR(NOT(ISNUMBER(D22)),N(D16)=0),"-",(D16-D22)/D16)</f>
        <v/>
      </c>
    </row>
    <row r="24">
      <c r="A24" s="14" t="inlineStr">
        <is>
          <t>Lowest cash point (month end)</t>
        </is>
      </c>
      <c r="B24" s="29">
        <f>IF(AND(N('One-page budget'!$N$17)=0,N($B$4)=0),"-",MIN($B$37:$M$37))</f>
        <v/>
      </c>
      <c r="C24" s="29">
        <f>IF(AND(N('One-page budget'!$N$17)=0,N($B$4)=0),"-",MIN($B$45:$M$45))</f>
        <v/>
      </c>
      <c r="D24" s="29">
        <f>IF(AND(N('One-page budget'!$N$17)=0,N($B$4)=0),"-",MIN($B$53:$M$53))</f>
        <v/>
      </c>
    </row>
    <row r="25">
      <c r="A25" s="14" t="inlineStr">
        <is>
          <t>Month of the lowest point</t>
        </is>
      </c>
      <c r="B25" s="65">
        <f>IF(AND(N('One-page budget'!$N$17)=0,N($B$4)=0),"-",IF('One-page budget'!$B$11="","M"&amp;MATCH(B24,$B$37:$M$37,0),INDEX('One-page budget'!$B$11:$M$11,MATCH(B24,$B$37:$M$37,0))))</f>
        <v/>
      </c>
      <c r="C25" s="65">
        <f>IF(AND(N('One-page budget'!$N$17)=0,N($B$4)=0),"-",IF('One-page budget'!$B$11="","M"&amp;MATCH(C24,$B$45:$M$45,0),INDEX('One-page budget'!$B$11:$M$11,MATCH(C24,$B$45:$M$45,0))))</f>
        <v/>
      </c>
      <c r="D25" s="65">
        <f>IF(AND(N('One-page budget'!$N$17)=0,N($B$4)=0),"-",IF('One-page budget'!$B$11="","M"&amp;MATCH(D24,$B$53:$M$53,0),INDEX('One-page budget'!$B$11:$M$11,MATCH(D24,$B$53:$M$53,0))))</f>
        <v/>
      </c>
    </row>
    <row r="26">
      <c r="A26" s="18" t="inlineStr">
        <is>
          <t>Cash needed to stay above the threshold</t>
        </is>
      </c>
      <c r="B26" s="17">
        <f>IF(AND(N('One-page budget'!$N$17)=0,N($B$4)=0),"-",MAX(0,N($B$7)-B24))</f>
        <v/>
      </c>
      <c r="C26" s="17">
        <f>IF(AND(N('One-page budget'!$N$17)=0,N($B$4)=0),"-",MAX(0,N($B$7)-C24))</f>
        <v/>
      </c>
      <c r="D26" s="17">
        <f>IF(AND(N('One-page budget'!$N$17)=0,N($B$4)=0),"-",MAX(0,N($B$7)-D24))</f>
        <v/>
      </c>
    </row>
    <row r="28" ht="18" customHeight="1">
      <c r="A28" s="21" t="inlineStr">
        <is>
          <t>Month by month</t>
        </is>
      </c>
      <c r="B28" s="22" t="n">
        <v>1</v>
      </c>
      <c r="C28" s="22" t="n">
        <v>2</v>
      </c>
      <c r="D28" s="22" t="n">
        <v>3</v>
      </c>
      <c r="E28" s="22" t="n">
        <v>4</v>
      </c>
      <c r="F28" s="22" t="n">
        <v>5</v>
      </c>
      <c r="G28" s="22" t="n">
        <v>6</v>
      </c>
      <c r="H28" s="22" t="n">
        <v>7</v>
      </c>
      <c r="I28" s="22" t="n">
        <v>8</v>
      </c>
      <c r="J28" s="22" t="n">
        <v>9</v>
      </c>
      <c r="K28" s="22" t="n">
        <v>10</v>
      </c>
      <c r="L28" s="22" t="n">
        <v>11</v>
      </c>
      <c r="M28" s="22" t="n">
        <v>12</v>
      </c>
      <c r="N28" s="23" t="inlineStr">
        <is>
          <t>Year or end</t>
        </is>
      </c>
    </row>
    <row r="29">
      <c r="A29" s="24" t="inlineStr">
        <is>
          <t>Months of the year</t>
        </is>
      </c>
      <c r="B29" s="25">
        <f>'One-page budget'!B$11</f>
        <v/>
      </c>
      <c r="C29" s="25">
        <f>'One-page budget'!C$11</f>
        <v/>
      </c>
      <c r="D29" s="25">
        <f>'One-page budget'!D$11</f>
        <v/>
      </c>
      <c r="E29" s="25">
        <f>'One-page budget'!E$11</f>
        <v/>
      </c>
      <c r="F29" s="25">
        <f>'One-page budget'!F$11</f>
        <v/>
      </c>
      <c r="G29" s="25">
        <f>'One-page budget'!G$11</f>
        <v/>
      </c>
      <c r="H29" s="25">
        <f>'One-page budget'!H$11</f>
        <v/>
      </c>
      <c r="I29" s="25">
        <f>'One-page budget'!I$11</f>
        <v/>
      </c>
      <c r="J29" s="25">
        <f>'One-page budget'!J$11</f>
        <v/>
      </c>
      <c r="K29" s="25">
        <f>'One-page budget'!K$11</f>
        <v/>
      </c>
      <c r="L29" s="25">
        <f>'One-page budget'!L$11</f>
        <v/>
      </c>
      <c r="M29" s="25">
        <f>'One-page budget'!M$11</f>
        <v/>
      </c>
      <c r="N29" s="4" t="n"/>
    </row>
    <row r="30" ht="20" customHeight="1">
      <c r="A30" s="66" t="inlineStr">
        <is>
          <t>Scenario: Cautious</t>
        </is>
      </c>
      <c r="B30" s="4" t="n"/>
      <c r="C30" s="4" t="n"/>
      <c r="D30" s="4" t="n"/>
      <c r="E30" s="4" t="n"/>
      <c r="F30" s="4" t="n"/>
      <c r="G30" s="4" t="n"/>
      <c r="H30" s="4" t="n"/>
      <c r="I30" s="4" t="n"/>
      <c r="J30" s="4" t="n"/>
      <c r="K30" s="4" t="n"/>
      <c r="L30" s="4" t="n"/>
      <c r="M30" s="4" t="n"/>
      <c r="N30" s="4" t="n"/>
    </row>
    <row r="31">
      <c r="A31" s="67" t="inlineStr">
        <is>
          <t>Revenue</t>
        </is>
      </c>
      <c r="B31" s="29">
        <f>'One-page budget'!B$17*(1+N($B$10))</f>
        <v/>
      </c>
      <c r="C31" s="29">
        <f>'One-page budget'!C$17*(1+N($B$10))</f>
        <v/>
      </c>
      <c r="D31" s="29">
        <f>'One-page budget'!D$17*(1+N($B$10))</f>
        <v/>
      </c>
      <c r="E31" s="29">
        <f>'One-page budget'!E$17*(1+N($B$10))</f>
        <v/>
      </c>
      <c r="F31" s="29">
        <f>'One-page budget'!F$17*(1+N($B$10))</f>
        <v/>
      </c>
      <c r="G31" s="29">
        <f>'One-page budget'!G$17*(1+N($B$10))</f>
        <v/>
      </c>
      <c r="H31" s="29">
        <f>'One-page budget'!H$17*(1+N($B$10))</f>
        <v/>
      </c>
      <c r="I31" s="29">
        <f>'One-page budget'!I$17*(1+N($B$10))</f>
        <v/>
      </c>
      <c r="J31" s="29">
        <f>'One-page budget'!J$17*(1+N($B$10))</f>
        <v/>
      </c>
      <c r="K31" s="29">
        <f>'One-page budget'!K$17*(1+N($B$10))</f>
        <v/>
      </c>
      <c r="L31" s="29">
        <f>'One-page budget'!L$17*(1+N($B$10))</f>
        <v/>
      </c>
      <c r="M31" s="29">
        <f>'One-page budget'!M$17*(1+N($B$10))</f>
        <v/>
      </c>
      <c r="N31" s="29">
        <f>SUM(B31:M31)</f>
        <v/>
      </c>
    </row>
    <row r="32">
      <c r="A32" s="67" t="inlineStr">
        <is>
          <t>Contribution margin</t>
        </is>
      </c>
      <c r="B32" s="29">
        <f>B31*('One-page budget'!$O$23+N($B$11))</f>
        <v/>
      </c>
      <c r="C32" s="29">
        <f>C31*('One-page budget'!$O$23+N($B$11))</f>
        <v/>
      </c>
      <c r="D32" s="29">
        <f>D31*('One-page budget'!$O$23+N($B$11))</f>
        <v/>
      </c>
      <c r="E32" s="29">
        <f>E31*('One-page budget'!$O$23+N($B$11))</f>
        <v/>
      </c>
      <c r="F32" s="29">
        <f>F31*('One-page budget'!$O$23+N($B$11))</f>
        <v/>
      </c>
      <c r="G32" s="29">
        <f>G31*('One-page budget'!$O$23+N($B$11))</f>
        <v/>
      </c>
      <c r="H32" s="29">
        <f>H31*('One-page budget'!$O$23+N($B$11))</f>
        <v/>
      </c>
      <c r="I32" s="29">
        <f>I31*('One-page budget'!$O$23+N($B$11))</f>
        <v/>
      </c>
      <c r="J32" s="29">
        <f>J31*('One-page budget'!$O$23+N($B$11))</f>
        <v/>
      </c>
      <c r="K32" s="29">
        <f>K31*('One-page budget'!$O$23+N($B$11))</f>
        <v/>
      </c>
      <c r="L32" s="29">
        <f>L31*('One-page budget'!$O$23+N($B$11))</f>
        <v/>
      </c>
      <c r="M32" s="29">
        <f>M31*('One-page budget'!$O$23+N($B$11))</f>
        <v/>
      </c>
      <c r="N32" s="29">
        <f>SUM(B32:M32)</f>
        <v/>
      </c>
    </row>
    <row r="33">
      <c r="A33" s="67" t="inlineStr">
        <is>
          <t>Fixed costs</t>
        </is>
      </c>
      <c r="B33" s="29">
        <f>'One-page budget'!B$34*(1+N($B$12))+N($B$13)/12</f>
        <v/>
      </c>
      <c r="C33" s="29">
        <f>'One-page budget'!C$34*(1+N($B$12))+N($B$13)/12</f>
        <v/>
      </c>
      <c r="D33" s="29">
        <f>'One-page budget'!D$34*(1+N($B$12))+N($B$13)/12</f>
        <v/>
      </c>
      <c r="E33" s="29">
        <f>'One-page budget'!E$34*(1+N($B$12))+N($B$13)/12</f>
        <v/>
      </c>
      <c r="F33" s="29">
        <f>'One-page budget'!F$34*(1+N($B$12))+N($B$13)/12</f>
        <v/>
      </c>
      <c r="G33" s="29">
        <f>'One-page budget'!G$34*(1+N($B$12))+N($B$13)/12</f>
        <v/>
      </c>
      <c r="H33" s="29">
        <f>'One-page budget'!H$34*(1+N($B$12))+N($B$13)/12</f>
        <v/>
      </c>
      <c r="I33" s="29">
        <f>'One-page budget'!I$34*(1+N($B$12))+N($B$13)/12</f>
        <v/>
      </c>
      <c r="J33" s="29">
        <f>'One-page budget'!J$34*(1+N($B$12))+N($B$13)/12</f>
        <v/>
      </c>
      <c r="K33" s="29">
        <f>'One-page budget'!K$34*(1+N($B$12))+N($B$13)/12</f>
        <v/>
      </c>
      <c r="L33" s="29">
        <f>'One-page budget'!L$34*(1+N($B$12))+N($B$13)/12</f>
        <v/>
      </c>
      <c r="M33" s="29">
        <f>'One-page budget'!M$34*(1+N($B$12))+N($B$13)/12</f>
        <v/>
      </c>
      <c r="N33" s="29">
        <f>SUM(B33:M33)</f>
        <v/>
      </c>
    </row>
    <row r="34">
      <c r="A34" s="68" t="inlineStr">
        <is>
          <t>Operating profit</t>
        </is>
      </c>
      <c r="B34" s="17">
        <f>B32-B33</f>
        <v/>
      </c>
      <c r="C34" s="17">
        <f>C32-C33</f>
        <v/>
      </c>
      <c r="D34" s="17">
        <f>D32-D33</f>
        <v/>
      </c>
      <c r="E34" s="17">
        <f>E32-E33</f>
        <v/>
      </c>
      <c r="F34" s="17">
        <f>F32-F33</f>
        <v/>
      </c>
      <c r="G34" s="17">
        <f>G32-G33</f>
        <v/>
      </c>
      <c r="H34" s="17">
        <f>H32-H33</f>
        <v/>
      </c>
      <c r="I34" s="17">
        <f>I32-I33</f>
        <v/>
      </c>
      <c r="J34" s="17">
        <f>J32-J33</f>
        <v/>
      </c>
      <c r="K34" s="17">
        <f>K32-K33</f>
        <v/>
      </c>
      <c r="L34" s="17">
        <f>L32-L33</f>
        <v/>
      </c>
      <c r="M34" s="17">
        <f>M32-M33</f>
        <v/>
      </c>
      <c r="N34" s="17">
        <f>SUM(B34:M34)</f>
        <v/>
      </c>
    </row>
    <row r="35">
      <c r="A35" s="67" t="inlineStr">
        <is>
          <t>Depreciation (no cash out)</t>
        </is>
      </c>
      <c r="B35" s="29">
        <f>'One-page budget'!B$32*(1+N($B$12))</f>
        <v/>
      </c>
      <c r="C35" s="29">
        <f>'One-page budget'!C$32*(1+N($B$12))</f>
        <v/>
      </c>
      <c r="D35" s="29">
        <f>'One-page budget'!D$32*(1+N($B$12))</f>
        <v/>
      </c>
      <c r="E35" s="29">
        <f>'One-page budget'!E$32*(1+N($B$12))</f>
        <v/>
      </c>
      <c r="F35" s="29">
        <f>'One-page budget'!F$32*(1+N($B$12))</f>
        <v/>
      </c>
      <c r="G35" s="29">
        <f>'One-page budget'!G$32*(1+N($B$12))</f>
        <v/>
      </c>
      <c r="H35" s="29">
        <f>'One-page budget'!H$32*(1+N($B$12))</f>
        <v/>
      </c>
      <c r="I35" s="29">
        <f>'One-page budget'!I$32*(1+N($B$12))</f>
        <v/>
      </c>
      <c r="J35" s="29">
        <f>'One-page budget'!J$32*(1+N($B$12))</f>
        <v/>
      </c>
      <c r="K35" s="29">
        <f>'One-page budget'!K$32*(1+N($B$12))</f>
        <v/>
      </c>
      <c r="L35" s="29">
        <f>'One-page budget'!L$32*(1+N($B$12))</f>
        <v/>
      </c>
      <c r="M35" s="29">
        <f>'One-page budget'!M$32*(1+N($B$12))</f>
        <v/>
      </c>
      <c r="N35" s="29">
        <f>SUM(B35:M35)</f>
        <v/>
      </c>
    </row>
    <row r="36">
      <c r="A36" s="67" t="inlineStr">
        <is>
          <t>Customer receivables (estimate)</t>
        </is>
      </c>
      <c r="B36" s="29">
        <f>B31*N($B$5)/30</f>
        <v/>
      </c>
      <c r="C36" s="29">
        <f>C31*N($B$5)/30</f>
        <v/>
      </c>
      <c r="D36" s="29">
        <f>D31*N($B$5)/30</f>
        <v/>
      </c>
      <c r="E36" s="29">
        <f>E31*N($B$5)/30</f>
        <v/>
      </c>
      <c r="F36" s="29">
        <f>F31*N($B$5)/30</f>
        <v/>
      </c>
      <c r="G36" s="29">
        <f>G31*N($B$5)/30</f>
        <v/>
      </c>
      <c r="H36" s="29">
        <f>H31*N($B$5)/30</f>
        <v/>
      </c>
      <c r="I36" s="29">
        <f>I31*N($B$5)/30</f>
        <v/>
      </c>
      <c r="J36" s="29">
        <f>J31*N($B$5)/30</f>
        <v/>
      </c>
      <c r="K36" s="29">
        <f>K31*N($B$5)/30</f>
        <v/>
      </c>
      <c r="L36" s="29">
        <f>L31*N($B$5)/30</f>
        <v/>
      </c>
      <c r="M36" s="29">
        <f>M31*N($B$5)/30</f>
        <v/>
      </c>
      <c r="N36" s="29">
        <f>M36</f>
        <v/>
      </c>
    </row>
    <row r="37">
      <c r="A37" s="68" t="inlineStr">
        <is>
          <t>Cash at month end</t>
        </is>
      </c>
      <c r="B37" s="37">
        <f>N($B$4)+B34+B35-N($B$6)/12-(B36-'One-page budget'!$B$17*N($B$5)/30)</f>
        <v/>
      </c>
      <c r="C37" s="37">
        <f>B37+C34+C35-N($B$6)/12-(C36-B36)</f>
        <v/>
      </c>
      <c r="D37" s="37">
        <f>C37+D34+D35-N($B$6)/12-(D36-C36)</f>
        <v/>
      </c>
      <c r="E37" s="37">
        <f>D37+E34+E35-N($B$6)/12-(E36-D36)</f>
        <v/>
      </c>
      <c r="F37" s="37">
        <f>E37+F34+F35-N($B$6)/12-(F36-E36)</f>
        <v/>
      </c>
      <c r="G37" s="37">
        <f>F37+G34+G35-N($B$6)/12-(G36-F36)</f>
        <v/>
      </c>
      <c r="H37" s="37">
        <f>G37+H34+H35-N($B$6)/12-(H36-G36)</f>
        <v/>
      </c>
      <c r="I37" s="37">
        <f>H37+I34+I35-N($B$6)/12-(I36-H36)</f>
        <v/>
      </c>
      <c r="J37" s="37">
        <f>I37+J34+J35-N($B$6)/12-(J36-I36)</f>
        <v/>
      </c>
      <c r="K37" s="37">
        <f>J37+K34+K35-N($B$6)/12-(K36-J36)</f>
        <v/>
      </c>
      <c r="L37" s="37">
        <f>K37+L34+L35-N($B$6)/12-(L36-K36)</f>
        <v/>
      </c>
      <c r="M37" s="37">
        <f>L37+M34+M35-N($B$6)/12-(M36-L36)</f>
        <v/>
      </c>
      <c r="N37" s="37">
        <f>M37</f>
        <v/>
      </c>
    </row>
    <row r="38" ht="20" customHeight="1">
      <c r="A38" s="66" t="inlineStr">
        <is>
          <t>Scenario: Central</t>
        </is>
      </c>
      <c r="B38" s="4" t="n"/>
      <c r="C38" s="4" t="n"/>
      <c r="D38" s="4" t="n"/>
      <c r="E38" s="4" t="n"/>
      <c r="F38" s="4" t="n"/>
      <c r="G38" s="4" t="n"/>
      <c r="H38" s="4" t="n"/>
      <c r="I38" s="4" t="n"/>
      <c r="J38" s="4" t="n"/>
      <c r="K38" s="4" t="n"/>
      <c r="L38" s="4" t="n"/>
      <c r="M38" s="4" t="n"/>
      <c r="N38" s="4" t="n"/>
    </row>
    <row r="39">
      <c r="A39" s="67" t="inlineStr">
        <is>
          <t>Revenue</t>
        </is>
      </c>
      <c r="B39" s="29">
        <f>'One-page budget'!B$17*(1+N($C$10))</f>
        <v/>
      </c>
      <c r="C39" s="29">
        <f>'One-page budget'!C$17*(1+N($C$10))</f>
        <v/>
      </c>
      <c r="D39" s="29">
        <f>'One-page budget'!D$17*(1+N($C$10))</f>
        <v/>
      </c>
      <c r="E39" s="29">
        <f>'One-page budget'!E$17*(1+N($C$10))</f>
        <v/>
      </c>
      <c r="F39" s="29">
        <f>'One-page budget'!F$17*(1+N($C$10))</f>
        <v/>
      </c>
      <c r="G39" s="29">
        <f>'One-page budget'!G$17*(1+N($C$10))</f>
        <v/>
      </c>
      <c r="H39" s="29">
        <f>'One-page budget'!H$17*(1+N($C$10))</f>
        <v/>
      </c>
      <c r="I39" s="29">
        <f>'One-page budget'!I$17*(1+N($C$10))</f>
        <v/>
      </c>
      <c r="J39" s="29">
        <f>'One-page budget'!J$17*(1+N($C$10))</f>
        <v/>
      </c>
      <c r="K39" s="29">
        <f>'One-page budget'!K$17*(1+N($C$10))</f>
        <v/>
      </c>
      <c r="L39" s="29">
        <f>'One-page budget'!L$17*(1+N($C$10))</f>
        <v/>
      </c>
      <c r="M39" s="29">
        <f>'One-page budget'!M$17*(1+N($C$10))</f>
        <v/>
      </c>
      <c r="N39" s="29">
        <f>SUM(B39:M39)</f>
        <v/>
      </c>
    </row>
    <row r="40">
      <c r="A40" s="67" t="inlineStr">
        <is>
          <t>Contribution margin</t>
        </is>
      </c>
      <c r="B40" s="29">
        <f>B39*('One-page budget'!$O$23+N($C$11))</f>
        <v/>
      </c>
      <c r="C40" s="29">
        <f>C39*('One-page budget'!$O$23+N($C$11))</f>
        <v/>
      </c>
      <c r="D40" s="29">
        <f>D39*('One-page budget'!$O$23+N($C$11))</f>
        <v/>
      </c>
      <c r="E40" s="29">
        <f>E39*('One-page budget'!$O$23+N($C$11))</f>
        <v/>
      </c>
      <c r="F40" s="29">
        <f>F39*('One-page budget'!$O$23+N($C$11))</f>
        <v/>
      </c>
      <c r="G40" s="29">
        <f>G39*('One-page budget'!$O$23+N($C$11))</f>
        <v/>
      </c>
      <c r="H40" s="29">
        <f>H39*('One-page budget'!$O$23+N($C$11))</f>
        <v/>
      </c>
      <c r="I40" s="29">
        <f>I39*('One-page budget'!$O$23+N($C$11))</f>
        <v/>
      </c>
      <c r="J40" s="29">
        <f>J39*('One-page budget'!$O$23+N($C$11))</f>
        <v/>
      </c>
      <c r="K40" s="29">
        <f>K39*('One-page budget'!$O$23+N($C$11))</f>
        <v/>
      </c>
      <c r="L40" s="29">
        <f>L39*('One-page budget'!$O$23+N($C$11))</f>
        <v/>
      </c>
      <c r="M40" s="29">
        <f>M39*('One-page budget'!$O$23+N($C$11))</f>
        <v/>
      </c>
      <c r="N40" s="29">
        <f>SUM(B40:M40)</f>
        <v/>
      </c>
    </row>
    <row r="41">
      <c r="A41" s="67" t="inlineStr">
        <is>
          <t>Fixed costs</t>
        </is>
      </c>
      <c r="B41" s="29">
        <f>'One-page budget'!B$34*(1+N($C$12))+N($C$13)/12</f>
        <v/>
      </c>
      <c r="C41" s="29">
        <f>'One-page budget'!C$34*(1+N($C$12))+N($C$13)/12</f>
        <v/>
      </c>
      <c r="D41" s="29">
        <f>'One-page budget'!D$34*(1+N($C$12))+N($C$13)/12</f>
        <v/>
      </c>
      <c r="E41" s="29">
        <f>'One-page budget'!E$34*(1+N($C$12))+N($C$13)/12</f>
        <v/>
      </c>
      <c r="F41" s="29">
        <f>'One-page budget'!F$34*(1+N($C$12))+N($C$13)/12</f>
        <v/>
      </c>
      <c r="G41" s="29">
        <f>'One-page budget'!G$34*(1+N($C$12))+N($C$13)/12</f>
        <v/>
      </c>
      <c r="H41" s="29">
        <f>'One-page budget'!H$34*(1+N($C$12))+N($C$13)/12</f>
        <v/>
      </c>
      <c r="I41" s="29">
        <f>'One-page budget'!I$34*(1+N($C$12))+N($C$13)/12</f>
        <v/>
      </c>
      <c r="J41" s="29">
        <f>'One-page budget'!J$34*(1+N($C$12))+N($C$13)/12</f>
        <v/>
      </c>
      <c r="K41" s="29">
        <f>'One-page budget'!K$34*(1+N($C$12))+N($C$13)/12</f>
        <v/>
      </c>
      <c r="L41" s="29">
        <f>'One-page budget'!L$34*(1+N($C$12))+N($C$13)/12</f>
        <v/>
      </c>
      <c r="M41" s="29">
        <f>'One-page budget'!M$34*(1+N($C$12))+N($C$13)/12</f>
        <v/>
      </c>
      <c r="N41" s="29">
        <f>SUM(B41:M41)</f>
        <v/>
      </c>
    </row>
    <row r="42">
      <c r="A42" s="68" t="inlineStr">
        <is>
          <t>Operating profit</t>
        </is>
      </c>
      <c r="B42" s="17">
        <f>B40-B41</f>
        <v/>
      </c>
      <c r="C42" s="17">
        <f>C40-C41</f>
        <v/>
      </c>
      <c r="D42" s="17">
        <f>D40-D41</f>
        <v/>
      </c>
      <c r="E42" s="17">
        <f>E40-E41</f>
        <v/>
      </c>
      <c r="F42" s="17">
        <f>F40-F41</f>
        <v/>
      </c>
      <c r="G42" s="17">
        <f>G40-G41</f>
        <v/>
      </c>
      <c r="H42" s="17">
        <f>H40-H41</f>
        <v/>
      </c>
      <c r="I42" s="17">
        <f>I40-I41</f>
        <v/>
      </c>
      <c r="J42" s="17">
        <f>J40-J41</f>
        <v/>
      </c>
      <c r="K42" s="17">
        <f>K40-K41</f>
        <v/>
      </c>
      <c r="L42" s="17">
        <f>L40-L41</f>
        <v/>
      </c>
      <c r="M42" s="17">
        <f>M40-M41</f>
        <v/>
      </c>
      <c r="N42" s="17">
        <f>SUM(B42:M42)</f>
        <v/>
      </c>
    </row>
    <row r="43">
      <c r="A43" s="67" t="inlineStr">
        <is>
          <t>Depreciation (no cash out)</t>
        </is>
      </c>
      <c r="B43" s="29">
        <f>'One-page budget'!B$32*(1+N($C$12))</f>
        <v/>
      </c>
      <c r="C43" s="29">
        <f>'One-page budget'!C$32*(1+N($C$12))</f>
        <v/>
      </c>
      <c r="D43" s="29">
        <f>'One-page budget'!D$32*(1+N($C$12))</f>
        <v/>
      </c>
      <c r="E43" s="29">
        <f>'One-page budget'!E$32*(1+N($C$12))</f>
        <v/>
      </c>
      <c r="F43" s="29">
        <f>'One-page budget'!F$32*(1+N($C$12))</f>
        <v/>
      </c>
      <c r="G43" s="29">
        <f>'One-page budget'!G$32*(1+N($C$12))</f>
        <v/>
      </c>
      <c r="H43" s="29">
        <f>'One-page budget'!H$32*(1+N($C$12))</f>
        <v/>
      </c>
      <c r="I43" s="29">
        <f>'One-page budget'!I$32*(1+N($C$12))</f>
        <v/>
      </c>
      <c r="J43" s="29">
        <f>'One-page budget'!J$32*(1+N($C$12))</f>
        <v/>
      </c>
      <c r="K43" s="29">
        <f>'One-page budget'!K$32*(1+N($C$12))</f>
        <v/>
      </c>
      <c r="L43" s="29">
        <f>'One-page budget'!L$32*(1+N($C$12))</f>
        <v/>
      </c>
      <c r="M43" s="29">
        <f>'One-page budget'!M$32*(1+N($C$12))</f>
        <v/>
      </c>
      <c r="N43" s="29">
        <f>SUM(B43:M43)</f>
        <v/>
      </c>
    </row>
    <row r="44">
      <c r="A44" s="67" t="inlineStr">
        <is>
          <t>Customer receivables (estimate)</t>
        </is>
      </c>
      <c r="B44" s="29">
        <f>B39*N($B$5)/30</f>
        <v/>
      </c>
      <c r="C44" s="29">
        <f>C39*N($B$5)/30</f>
        <v/>
      </c>
      <c r="D44" s="29">
        <f>D39*N($B$5)/30</f>
        <v/>
      </c>
      <c r="E44" s="29">
        <f>E39*N($B$5)/30</f>
        <v/>
      </c>
      <c r="F44" s="29">
        <f>F39*N($B$5)/30</f>
        <v/>
      </c>
      <c r="G44" s="29">
        <f>G39*N($B$5)/30</f>
        <v/>
      </c>
      <c r="H44" s="29">
        <f>H39*N($B$5)/30</f>
        <v/>
      </c>
      <c r="I44" s="29">
        <f>I39*N($B$5)/30</f>
        <v/>
      </c>
      <c r="J44" s="29">
        <f>J39*N($B$5)/30</f>
        <v/>
      </c>
      <c r="K44" s="29">
        <f>K39*N($B$5)/30</f>
        <v/>
      </c>
      <c r="L44" s="29">
        <f>L39*N($B$5)/30</f>
        <v/>
      </c>
      <c r="M44" s="29">
        <f>M39*N($B$5)/30</f>
        <v/>
      </c>
      <c r="N44" s="29">
        <f>M44</f>
        <v/>
      </c>
    </row>
    <row r="45">
      <c r="A45" s="68" t="inlineStr">
        <is>
          <t>Cash at month end</t>
        </is>
      </c>
      <c r="B45" s="37">
        <f>N($B$4)+B42+B43-N($B$6)/12-(B44-'One-page budget'!$B$17*N($B$5)/30)</f>
        <v/>
      </c>
      <c r="C45" s="37">
        <f>B45+C42+C43-N($B$6)/12-(C44-B44)</f>
        <v/>
      </c>
      <c r="D45" s="37">
        <f>C45+D42+D43-N($B$6)/12-(D44-C44)</f>
        <v/>
      </c>
      <c r="E45" s="37">
        <f>D45+E42+E43-N($B$6)/12-(E44-D44)</f>
        <v/>
      </c>
      <c r="F45" s="37">
        <f>E45+F42+F43-N($B$6)/12-(F44-E44)</f>
        <v/>
      </c>
      <c r="G45" s="37">
        <f>F45+G42+G43-N($B$6)/12-(G44-F44)</f>
        <v/>
      </c>
      <c r="H45" s="37">
        <f>G45+H42+H43-N($B$6)/12-(H44-G44)</f>
        <v/>
      </c>
      <c r="I45" s="37">
        <f>H45+I42+I43-N($B$6)/12-(I44-H44)</f>
        <v/>
      </c>
      <c r="J45" s="37">
        <f>I45+J42+J43-N($B$6)/12-(J44-I44)</f>
        <v/>
      </c>
      <c r="K45" s="37">
        <f>J45+K42+K43-N($B$6)/12-(K44-J44)</f>
        <v/>
      </c>
      <c r="L45" s="37">
        <f>K45+L42+L43-N($B$6)/12-(L44-K44)</f>
        <v/>
      </c>
      <c r="M45" s="37">
        <f>L45+M42+M43-N($B$6)/12-(M44-L44)</f>
        <v/>
      </c>
      <c r="N45" s="37">
        <f>M45</f>
        <v/>
      </c>
    </row>
    <row r="46" ht="20" customHeight="1">
      <c r="A46" s="66" t="inlineStr">
        <is>
          <t>Scenario: Ambitious</t>
        </is>
      </c>
      <c r="B46" s="4" t="n"/>
      <c r="C46" s="4" t="n"/>
      <c r="D46" s="4" t="n"/>
      <c r="E46" s="4" t="n"/>
      <c r="F46" s="4" t="n"/>
      <c r="G46" s="4" t="n"/>
      <c r="H46" s="4" t="n"/>
      <c r="I46" s="4" t="n"/>
      <c r="J46" s="4" t="n"/>
      <c r="K46" s="4" t="n"/>
      <c r="L46" s="4" t="n"/>
      <c r="M46" s="4" t="n"/>
      <c r="N46" s="4" t="n"/>
    </row>
    <row r="47">
      <c r="A47" s="67" t="inlineStr">
        <is>
          <t>Revenue</t>
        </is>
      </c>
      <c r="B47" s="29">
        <f>'One-page budget'!B$17*(1+N($D$10))</f>
        <v/>
      </c>
      <c r="C47" s="29">
        <f>'One-page budget'!C$17*(1+N($D$10))</f>
        <v/>
      </c>
      <c r="D47" s="29">
        <f>'One-page budget'!D$17*(1+N($D$10))</f>
        <v/>
      </c>
      <c r="E47" s="29">
        <f>'One-page budget'!E$17*(1+N($D$10))</f>
        <v/>
      </c>
      <c r="F47" s="29">
        <f>'One-page budget'!F$17*(1+N($D$10))</f>
        <v/>
      </c>
      <c r="G47" s="29">
        <f>'One-page budget'!G$17*(1+N($D$10))</f>
        <v/>
      </c>
      <c r="H47" s="29">
        <f>'One-page budget'!H$17*(1+N($D$10))</f>
        <v/>
      </c>
      <c r="I47" s="29">
        <f>'One-page budget'!I$17*(1+N($D$10))</f>
        <v/>
      </c>
      <c r="J47" s="29">
        <f>'One-page budget'!J$17*(1+N($D$10))</f>
        <v/>
      </c>
      <c r="K47" s="29">
        <f>'One-page budget'!K$17*(1+N($D$10))</f>
        <v/>
      </c>
      <c r="L47" s="29">
        <f>'One-page budget'!L$17*(1+N($D$10))</f>
        <v/>
      </c>
      <c r="M47" s="29">
        <f>'One-page budget'!M$17*(1+N($D$10))</f>
        <v/>
      </c>
      <c r="N47" s="29">
        <f>SUM(B47:M47)</f>
        <v/>
      </c>
    </row>
    <row r="48">
      <c r="A48" s="67" t="inlineStr">
        <is>
          <t>Contribution margin</t>
        </is>
      </c>
      <c r="B48" s="29">
        <f>B47*('One-page budget'!$O$23+N($D$11))</f>
        <v/>
      </c>
      <c r="C48" s="29">
        <f>C47*('One-page budget'!$O$23+N($D$11))</f>
        <v/>
      </c>
      <c r="D48" s="29">
        <f>D47*('One-page budget'!$O$23+N($D$11))</f>
        <v/>
      </c>
      <c r="E48" s="29">
        <f>E47*('One-page budget'!$O$23+N($D$11))</f>
        <v/>
      </c>
      <c r="F48" s="29">
        <f>F47*('One-page budget'!$O$23+N($D$11))</f>
        <v/>
      </c>
      <c r="G48" s="29">
        <f>G47*('One-page budget'!$O$23+N($D$11))</f>
        <v/>
      </c>
      <c r="H48" s="29">
        <f>H47*('One-page budget'!$O$23+N($D$11))</f>
        <v/>
      </c>
      <c r="I48" s="29">
        <f>I47*('One-page budget'!$O$23+N($D$11))</f>
        <v/>
      </c>
      <c r="J48" s="29">
        <f>J47*('One-page budget'!$O$23+N($D$11))</f>
        <v/>
      </c>
      <c r="K48" s="29">
        <f>K47*('One-page budget'!$O$23+N($D$11))</f>
        <v/>
      </c>
      <c r="L48" s="29">
        <f>L47*('One-page budget'!$O$23+N($D$11))</f>
        <v/>
      </c>
      <c r="M48" s="29">
        <f>M47*('One-page budget'!$O$23+N($D$11))</f>
        <v/>
      </c>
      <c r="N48" s="29">
        <f>SUM(B48:M48)</f>
        <v/>
      </c>
    </row>
    <row r="49">
      <c r="A49" s="67" t="inlineStr">
        <is>
          <t>Fixed costs</t>
        </is>
      </c>
      <c r="B49" s="29">
        <f>'One-page budget'!B$34*(1+N($D$12))+N($D$13)/12</f>
        <v/>
      </c>
      <c r="C49" s="29">
        <f>'One-page budget'!C$34*(1+N($D$12))+N($D$13)/12</f>
        <v/>
      </c>
      <c r="D49" s="29">
        <f>'One-page budget'!D$34*(1+N($D$12))+N($D$13)/12</f>
        <v/>
      </c>
      <c r="E49" s="29">
        <f>'One-page budget'!E$34*(1+N($D$12))+N($D$13)/12</f>
        <v/>
      </c>
      <c r="F49" s="29">
        <f>'One-page budget'!F$34*(1+N($D$12))+N($D$13)/12</f>
        <v/>
      </c>
      <c r="G49" s="29">
        <f>'One-page budget'!G$34*(1+N($D$12))+N($D$13)/12</f>
        <v/>
      </c>
      <c r="H49" s="29">
        <f>'One-page budget'!H$34*(1+N($D$12))+N($D$13)/12</f>
        <v/>
      </c>
      <c r="I49" s="29">
        <f>'One-page budget'!I$34*(1+N($D$12))+N($D$13)/12</f>
        <v/>
      </c>
      <c r="J49" s="29">
        <f>'One-page budget'!J$34*(1+N($D$12))+N($D$13)/12</f>
        <v/>
      </c>
      <c r="K49" s="29">
        <f>'One-page budget'!K$34*(1+N($D$12))+N($D$13)/12</f>
        <v/>
      </c>
      <c r="L49" s="29">
        <f>'One-page budget'!L$34*(1+N($D$12))+N($D$13)/12</f>
        <v/>
      </c>
      <c r="M49" s="29">
        <f>'One-page budget'!M$34*(1+N($D$12))+N($D$13)/12</f>
        <v/>
      </c>
      <c r="N49" s="29">
        <f>SUM(B49:M49)</f>
        <v/>
      </c>
    </row>
    <row r="50">
      <c r="A50" s="68" t="inlineStr">
        <is>
          <t>Operating profit</t>
        </is>
      </c>
      <c r="B50" s="17">
        <f>B48-B49</f>
        <v/>
      </c>
      <c r="C50" s="17">
        <f>C48-C49</f>
        <v/>
      </c>
      <c r="D50" s="17">
        <f>D48-D49</f>
        <v/>
      </c>
      <c r="E50" s="17">
        <f>E48-E49</f>
        <v/>
      </c>
      <c r="F50" s="17">
        <f>F48-F49</f>
        <v/>
      </c>
      <c r="G50" s="17">
        <f>G48-G49</f>
        <v/>
      </c>
      <c r="H50" s="17">
        <f>H48-H49</f>
        <v/>
      </c>
      <c r="I50" s="17">
        <f>I48-I49</f>
        <v/>
      </c>
      <c r="J50" s="17">
        <f>J48-J49</f>
        <v/>
      </c>
      <c r="K50" s="17">
        <f>K48-K49</f>
        <v/>
      </c>
      <c r="L50" s="17">
        <f>L48-L49</f>
        <v/>
      </c>
      <c r="M50" s="17">
        <f>M48-M49</f>
        <v/>
      </c>
      <c r="N50" s="17">
        <f>SUM(B50:M50)</f>
        <v/>
      </c>
    </row>
    <row r="51">
      <c r="A51" s="67" t="inlineStr">
        <is>
          <t>Depreciation (no cash out)</t>
        </is>
      </c>
      <c r="B51" s="29">
        <f>'One-page budget'!B$32*(1+N($D$12))</f>
        <v/>
      </c>
      <c r="C51" s="29">
        <f>'One-page budget'!C$32*(1+N($D$12))</f>
        <v/>
      </c>
      <c r="D51" s="29">
        <f>'One-page budget'!D$32*(1+N($D$12))</f>
        <v/>
      </c>
      <c r="E51" s="29">
        <f>'One-page budget'!E$32*(1+N($D$12))</f>
        <v/>
      </c>
      <c r="F51" s="29">
        <f>'One-page budget'!F$32*(1+N($D$12))</f>
        <v/>
      </c>
      <c r="G51" s="29">
        <f>'One-page budget'!G$32*(1+N($D$12))</f>
        <v/>
      </c>
      <c r="H51" s="29">
        <f>'One-page budget'!H$32*(1+N($D$12))</f>
        <v/>
      </c>
      <c r="I51" s="29">
        <f>'One-page budget'!I$32*(1+N($D$12))</f>
        <v/>
      </c>
      <c r="J51" s="29">
        <f>'One-page budget'!J$32*(1+N($D$12))</f>
        <v/>
      </c>
      <c r="K51" s="29">
        <f>'One-page budget'!K$32*(1+N($D$12))</f>
        <v/>
      </c>
      <c r="L51" s="29">
        <f>'One-page budget'!L$32*(1+N($D$12))</f>
        <v/>
      </c>
      <c r="M51" s="29">
        <f>'One-page budget'!M$32*(1+N($D$12))</f>
        <v/>
      </c>
      <c r="N51" s="29">
        <f>SUM(B51:M51)</f>
        <v/>
      </c>
    </row>
    <row r="52">
      <c r="A52" s="67" t="inlineStr">
        <is>
          <t>Customer receivables (estimate)</t>
        </is>
      </c>
      <c r="B52" s="29">
        <f>B47*N($B$5)/30</f>
        <v/>
      </c>
      <c r="C52" s="29">
        <f>C47*N($B$5)/30</f>
        <v/>
      </c>
      <c r="D52" s="29">
        <f>D47*N($B$5)/30</f>
        <v/>
      </c>
      <c r="E52" s="29">
        <f>E47*N($B$5)/30</f>
        <v/>
      </c>
      <c r="F52" s="29">
        <f>F47*N($B$5)/30</f>
        <v/>
      </c>
      <c r="G52" s="29">
        <f>G47*N($B$5)/30</f>
        <v/>
      </c>
      <c r="H52" s="29">
        <f>H47*N($B$5)/30</f>
        <v/>
      </c>
      <c r="I52" s="29">
        <f>I47*N($B$5)/30</f>
        <v/>
      </c>
      <c r="J52" s="29">
        <f>J47*N($B$5)/30</f>
        <v/>
      </c>
      <c r="K52" s="29">
        <f>K47*N($B$5)/30</f>
        <v/>
      </c>
      <c r="L52" s="29">
        <f>L47*N($B$5)/30</f>
        <v/>
      </c>
      <c r="M52" s="29">
        <f>M47*N($B$5)/30</f>
        <v/>
      </c>
      <c r="N52" s="29">
        <f>M52</f>
        <v/>
      </c>
    </row>
    <row r="53">
      <c r="A53" s="68" t="inlineStr">
        <is>
          <t>Cash at month end</t>
        </is>
      </c>
      <c r="B53" s="37">
        <f>N($B$4)+B50+B51-N($B$6)/12-(B52-'One-page budget'!$B$17*N($B$5)/30)</f>
        <v/>
      </c>
      <c r="C53" s="37">
        <f>B53+C50+C51-N($B$6)/12-(C52-B52)</f>
        <v/>
      </c>
      <c r="D53" s="37">
        <f>C53+D50+D51-N($B$6)/12-(D52-C52)</f>
        <v/>
      </c>
      <c r="E53" s="37">
        <f>D53+E50+E51-N($B$6)/12-(E52-D52)</f>
        <v/>
      </c>
      <c r="F53" s="37">
        <f>E53+F50+F51-N($B$6)/12-(F52-E52)</f>
        <v/>
      </c>
      <c r="G53" s="37">
        <f>F53+G50+G51-N($B$6)/12-(G52-F52)</f>
        <v/>
      </c>
      <c r="H53" s="37">
        <f>G53+H50+H51-N($B$6)/12-(H52-G52)</f>
        <v/>
      </c>
      <c r="I53" s="37">
        <f>H53+I50+I51-N($B$6)/12-(I52-H52)</f>
        <v/>
      </c>
      <c r="J53" s="37">
        <f>I53+J50+J51-N($B$6)/12-(J52-I52)</f>
        <v/>
      </c>
      <c r="K53" s="37">
        <f>J53+K50+K51-N($B$6)/12-(K52-J52)</f>
        <v/>
      </c>
      <c r="L53" s="37">
        <f>K53+L50+L51-N($B$6)/12-(L52-K52)</f>
        <v/>
      </c>
      <c r="M53" s="37">
        <f>L53+M50+M51-N($B$6)/12-(M52-L52)</f>
        <v/>
      </c>
      <c r="N53" s="37">
        <f>M53</f>
        <v/>
      </c>
    </row>
  </sheetData>
  <sheetProtection selectLockedCells="0" selectUnlockedCells="0" sheet="1" objects="0" insertRows="1" insertHyperlinks="1" autoFilter="1" scenarios="0" formatColumns="0" deleteColumns="1" insertColumns="1" pivotTables="1" deleteRows="1" formatCells="1" formatRows="0" sort="1"/>
  <mergeCells count="8">
    <mergeCell ref="B6:C6"/>
    <mergeCell ref="A2:O2"/>
    <mergeCell ref="B7:C7"/>
    <mergeCell ref="B5:C5"/>
    <mergeCell ref="E4:N7"/>
    <mergeCell ref="A1:H1"/>
    <mergeCell ref="B4:C4"/>
    <mergeCell ref="A14:D14"/>
  </mergeCells>
  <conditionalFormatting sqref="B34:N34">
    <cfRule type="expression" priority="1" dxfId="0" stopIfTrue="0">
      <formula>AND(ISNUMBER(B34),B34&lt;0)</formula>
    </cfRule>
  </conditionalFormatting>
  <conditionalFormatting sqref="B37:N37">
    <cfRule type="expression" priority="2" dxfId="0" stopIfTrue="0">
      <formula>AND($B$7&lt;&gt;"",ISNUMBER(B37),B37&lt;$B$7)</formula>
    </cfRule>
  </conditionalFormatting>
  <conditionalFormatting sqref="B42:N42">
    <cfRule type="expression" priority="3" dxfId="0" stopIfTrue="0">
      <formula>AND(ISNUMBER(B42),B42&lt;0)</formula>
    </cfRule>
  </conditionalFormatting>
  <conditionalFormatting sqref="B45:N45">
    <cfRule type="expression" priority="4" dxfId="0" stopIfTrue="0">
      <formula>AND($B$7&lt;&gt;"",ISNUMBER(B45),B45&lt;$B$7)</formula>
    </cfRule>
  </conditionalFormatting>
  <conditionalFormatting sqref="B50:N50">
    <cfRule type="expression" priority="5" dxfId="0" stopIfTrue="0">
      <formula>AND(ISNUMBER(B50),B50&lt;0)</formula>
    </cfRule>
  </conditionalFormatting>
  <conditionalFormatting sqref="B53:N53">
    <cfRule type="expression" priority="6" dxfId="0" stopIfTrue="0">
      <formula>AND($B$7&lt;&gt;"",ISNUMBER(B53),B53&lt;$B$7)</formula>
    </cfRule>
  </conditionalFormatting>
  <conditionalFormatting sqref="B20:D21">
    <cfRule type="expression" priority="7" dxfId="0" stopIfTrue="0">
      <formula>AND(ISNUMBER(B20),B20&lt;0)</formula>
    </cfRule>
  </conditionalFormatting>
  <conditionalFormatting sqref="B23:D23">
    <cfRule type="expression" priority="8" dxfId="0" stopIfTrue="0">
      <formula>AND(ISNUMBER(B23),B23&lt;0)</formula>
    </cfRule>
  </conditionalFormatting>
  <conditionalFormatting sqref="B24:D24">
    <cfRule type="expression" priority="9" dxfId="0" stopIfTrue="0">
      <formula>AND($B$7&lt;&gt;"",ISNUMBER(B24),B24&lt;$B$7)</formula>
    </cfRule>
  </conditionalFormatting>
  <conditionalFormatting sqref="B26:D26">
    <cfRule type="expression" priority="10" dxfId="0" stopIfTrue="0">
      <formula>AND(ISNUMBER(B26),B26&gt;0)</formula>
    </cfRule>
  </conditionalFormatting>
  <dataValidations count="6">
    <dataValidation sqref="B4 B7" showDropDown="0" showInputMessage="0" showErrorMessage="1" allowBlank="1" errorTitle="Number expected" error="Enter a number." type="decimal" operator="between">
      <formula1>-1000000000000</formula1>
      <formula2>1000000000000</formula2>
    </dataValidation>
    <dataValidation sqref="B5" showDropDown="0" showInputMessage="0" showErrorMessage="1" allowBlank="1" errorTitle="Number of days" error="Enter a whole number of days, from 0 to 365." type="whole" operator="between">
      <formula1>0</formula1>
      <formula2>365</formula2>
    </dataValidation>
    <dataValidation sqref="B6" showDropDown="0" showInputMessage="0" showErrorMessage="1" allowBlank="1" errorTitle="Positive amount" error="Enter a positive amount or zero, excluding VAT." type="decimal" operator="greaterThanOrEqual">
      <formula1>0</formula1>
    </dataValidation>
    <dataValidation sqref="B10:D10 B12:D12" showDropDown="0" showInputMessage="0" showErrorMessage="1" allowBlank="1" errorTitle="Variance" error="Enter a percentage, for example -10% or 5%." type="decimal" operator="between">
      <formula1>-1</formula1>
      <formula2>5</formula2>
    </dataValidation>
    <dataValidation sqref="B11:D11" showDropDown="0" showInputMessage="0" showErrorMessage="1" allowBlank="1" errorTitle="Variance in points" error="Enter a variance in points, for example -2% for two points less." type="decimal" operator="between">
      <formula1>-1</formula1>
      <formula2>1</formula2>
    </dataValidation>
    <dataValidation sqref="B13:D13" showDropDown="0" showInputMessage="0" showErrorMessage="1" allowBlank="1" errorTitle="Number expected" error="Enter a number." type="decimal" operator="between">
      <formula1>-1000000000000</formula1>
      <formula2>1000000000000</formula2>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thgconseil.fr&amp;R&amp;"Arial,Regular"&amp;8 &amp;K57534E&amp;P / &amp;N</oddFooter>
    <evenHeader/>
    <evenFooter/>
    <firstHeader/>
    <firstFooter/>
  </headerFooter>
  <rowBreaks count="1" manualBreakCount="1">
    <brk id="27" min="0" max="16383" man="1"/>
  </rowBreaks>
  <drawing xmlns:r="http://schemas.openxmlformats.org/officeDocument/2006/relationships" r:id="rId1"/>
</worksheet>
</file>

<file path=xl/worksheets/sheet5.xml><?xml version="1.0" encoding="utf-8"?>
<worksheet xmlns="http://schemas.openxmlformats.org/spreadsheetml/2006/main">
  <sheetPr>
    <outlinePr summaryBelow="1" summaryRight="1"/>
    <pageSetUpPr fitToPage="1"/>
  </sheetPr>
  <dimension ref="A1:O24"/>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width="3" customWidth="1" min="16" max="16"/>
  </cols>
  <sheetData>
    <row r="1" ht="26" customHeight="1">
      <c r="A1" s="12" t="inlineStr">
        <is>
          <t>Break-even point</t>
        </is>
      </c>
    </row>
    <row r="2" ht="28" customHeight="1">
      <c r="A2" s="13" t="inlineStr">
        <is>
          <t>The revenue at which the contribution margin covers all fixed costs. Data comes from the budget; to test another value, enter it in the “To test” column, the budget stays as it is.</t>
        </is>
      </c>
    </row>
    <row r="3" ht="6" customHeight="1"/>
    <row r="4" ht="18" customHeight="1">
      <c r="A4" s="69" t="inlineStr">
        <is>
          <t>Data</t>
        </is>
      </c>
      <c r="B4" s="70" t="inlineStr">
        <is>
          <t>Budget</t>
        </is>
      </c>
      <c r="D4" s="70" t="inlineStr">
        <is>
          <t>To test (optional)</t>
        </is>
      </c>
      <c r="F4" s="70" t="inlineStr">
        <is>
          <t>Value used</t>
        </is>
      </c>
    </row>
    <row r="5">
      <c r="A5" s="14" t="inlineStr">
        <is>
          <t>Fixed costs for the year</t>
        </is>
      </c>
      <c r="B5" s="29">
        <f>'One-page budget'!$N$34</f>
        <v/>
      </c>
      <c r="C5" s="29" t="n"/>
      <c r="D5" s="28" t="n"/>
      <c r="E5" s="28" t="n"/>
      <c r="F5" s="17">
        <f>IF(D5="",B5,D5)</f>
        <v/>
      </c>
      <c r="G5" s="17" t="n"/>
    </row>
    <row r="6">
      <c r="A6" s="14" t="inlineStr">
        <is>
          <t>Contribution margin ratio</t>
        </is>
      </c>
      <c r="B6" s="30">
        <f>'One-page budget'!$O$23</f>
        <v/>
      </c>
      <c r="C6" s="30" t="n"/>
      <c r="D6" s="33" t="n"/>
      <c r="E6" s="33" t="n"/>
      <c r="F6" s="20">
        <f>IF(D6="",B6,D6)</f>
        <v/>
      </c>
      <c r="G6" s="20" t="n"/>
    </row>
    <row r="7">
      <c r="A7" s="14" t="inlineStr">
        <is>
          <t>Revenue for the year</t>
        </is>
      </c>
      <c r="B7" s="29">
        <f>'One-page budget'!$N$17</f>
        <v/>
      </c>
      <c r="C7" s="29" t="n"/>
      <c r="D7" s="28" t="n"/>
      <c r="E7" s="28" t="n"/>
      <c r="F7" s="17">
        <f>IF(D7="",B7,D7)</f>
        <v/>
      </c>
      <c r="G7" s="17" t="n"/>
    </row>
    <row r="8" ht="8" customHeight="1"/>
    <row r="9">
      <c r="A9" s="69" t="inlineStr">
        <is>
          <t>Result</t>
        </is>
      </c>
      <c r="B9" s="4" t="n"/>
      <c r="C9" s="4" t="n"/>
      <c r="D9" s="4" t="n"/>
    </row>
    <row r="10">
      <c r="A10" s="18" t="inlineStr">
        <is>
          <t>Break-even revenue</t>
        </is>
      </c>
      <c r="B10" s="17">
        <f>IF(OR(N($F$5)=0,N($F$6)&lt;=0),"-",$F$5/$F$6)</f>
        <v/>
      </c>
      <c r="C10" s="17" t="n"/>
      <c r="D10" s="17" t="n"/>
    </row>
    <row r="11">
      <c r="A11" s="14" t="inlineStr">
        <is>
          <t>That is, on average per month</t>
        </is>
      </c>
      <c r="B11" s="29">
        <f>IF(ISNUMBER($B$10),$B$10/12,"-")</f>
        <v/>
      </c>
      <c r="C11" s="29" t="n"/>
      <c r="D11" s="29" t="n"/>
    </row>
    <row r="12">
      <c r="A12" s="14" t="inlineStr">
        <is>
          <t>Month it is reached (budget seasonality)</t>
        </is>
      </c>
      <c r="B12" s="71">
        <f>IF($N$24="",IF(ISNUMBER($B$10),"Not reached this year","-"),IF('One-page budget'!$B$11="","M"&amp;$N$24,INDEX('One-page budget'!$B$11:$M$11,$N$24)))</f>
        <v/>
      </c>
      <c r="C12" s="71" t="n"/>
      <c r="D12" s="71" t="n"/>
    </row>
    <row r="13">
      <c r="A13" s="14" t="inlineStr">
        <is>
          <t>Estimated date (even sales within the month)</t>
        </is>
      </c>
      <c r="B13" s="72">
        <f>IF(OR($N$24="",'One-page budget'!$B$11=""),"-",INDEX('One-page budget'!$B$11:$M$11,$N$24)+($B$10-(INDEX($B$21:$M$21,$N$24)-INDEX($B$20:$M$20,$N$24)))/INDEX($B$20:$M$20,$N$24)*(DATE(YEAR(INDEX('One-page budget'!$B$11:$M$11,$N$24)),MONTH(INDEX('One-page budget'!$B$11:$M$11,$N$24))+1,1)-INDEX('One-page budget'!$B$11:$M$11,$N$24)))</f>
        <v/>
      </c>
      <c r="C13" s="72" t="n"/>
      <c r="D13" s="72" t="n"/>
    </row>
    <row r="14">
      <c r="A14" s="14" t="inlineStr">
        <is>
          <t>Margin of safety (amount)</t>
        </is>
      </c>
      <c r="B14" s="29">
        <f>IF(ISNUMBER($B$10),N($F$7)-$B$10,"-")</f>
        <v/>
      </c>
      <c r="C14" s="29" t="n"/>
      <c r="D14" s="29" t="n"/>
    </row>
    <row r="15">
      <c r="A15" s="14" t="inlineStr">
        <is>
          <t>Margin of safety (% of revenue)</t>
        </is>
      </c>
      <c r="B15" s="49">
        <f>IF(AND(ISNUMBER($B$10),N($F$7)&lt;&gt;0),(N($F$7)-$B$10)/N($F$7),"-")</f>
        <v/>
      </c>
      <c r="C15" s="49" t="n"/>
      <c r="D15" s="49" t="n"/>
    </row>
    <row r="16">
      <c r="A16" s="14" t="inlineStr">
        <is>
          <t>Matching operating profit</t>
        </is>
      </c>
      <c r="B16" s="29">
        <f>N($F$7)*N($F$6)-N($F$5)</f>
        <v/>
      </c>
      <c r="C16" s="29" t="n"/>
      <c r="D16" s="29" t="n"/>
    </row>
    <row r="18" ht="18" customHeight="1">
      <c r="A18" s="21" t="inlineStr">
        <is>
          <t>Month</t>
        </is>
      </c>
      <c r="B18" s="22" t="n">
        <v>1</v>
      </c>
      <c r="C18" s="22" t="n">
        <v>2</v>
      </c>
      <c r="D18" s="22" t="n">
        <v>3</v>
      </c>
      <c r="E18" s="22" t="n">
        <v>4</v>
      </c>
      <c r="F18" s="22" t="n">
        <v>5</v>
      </c>
      <c r="G18" s="22" t="n">
        <v>6</v>
      </c>
      <c r="H18" s="22" t="n">
        <v>7</v>
      </c>
      <c r="I18" s="22" t="n">
        <v>8</v>
      </c>
      <c r="J18" s="22" t="n">
        <v>9</v>
      </c>
      <c r="K18" s="22" t="n">
        <v>10</v>
      </c>
      <c r="L18" s="22" t="n">
        <v>11</v>
      </c>
      <c r="M18" s="22" t="n">
        <v>12</v>
      </c>
      <c r="N18" s="23" t="inlineStr">
        <is>
          <t>Year</t>
        </is>
      </c>
    </row>
    <row r="19">
      <c r="A19" s="24" t="inlineStr">
        <is>
          <t>Months of the year</t>
        </is>
      </c>
      <c r="B19" s="25">
        <f>'One-page budget'!B$11</f>
        <v/>
      </c>
      <c r="C19" s="25">
        <f>'One-page budget'!C$11</f>
        <v/>
      </c>
      <c r="D19" s="25">
        <f>'One-page budget'!D$11</f>
        <v/>
      </c>
      <c r="E19" s="25">
        <f>'One-page budget'!E$11</f>
        <v/>
      </c>
      <c r="F19" s="25">
        <f>'One-page budget'!F$11</f>
        <v/>
      </c>
      <c r="G19" s="25">
        <f>'One-page budget'!G$11</f>
        <v/>
      </c>
      <c r="H19" s="25">
        <f>'One-page budget'!H$11</f>
        <v/>
      </c>
      <c r="I19" s="25">
        <f>'One-page budget'!I$11</f>
        <v/>
      </c>
      <c r="J19" s="25">
        <f>'One-page budget'!J$11</f>
        <v/>
      </c>
      <c r="K19" s="25">
        <f>'One-page budget'!K$11</f>
        <v/>
      </c>
      <c r="L19" s="25">
        <f>'One-page budget'!L$11</f>
        <v/>
      </c>
      <c r="M19" s="25">
        <f>'One-page budget'!M$11</f>
        <v/>
      </c>
      <c r="N19" s="4" t="n"/>
    </row>
    <row r="20">
      <c r="A20" s="14" t="inlineStr">
        <is>
          <t>Revenue for the month</t>
        </is>
      </c>
      <c r="B20" s="29">
        <f>IF(N('One-page budget'!$N$17)=0,0,'One-page budget'!B$17*N($F$7)/'One-page budget'!$N$17)</f>
        <v/>
      </c>
      <c r="C20" s="29">
        <f>IF(N('One-page budget'!$N$17)=0,0,'One-page budget'!C$17*N($F$7)/'One-page budget'!$N$17)</f>
        <v/>
      </c>
      <c r="D20" s="29">
        <f>IF(N('One-page budget'!$N$17)=0,0,'One-page budget'!D$17*N($F$7)/'One-page budget'!$N$17)</f>
        <v/>
      </c>
      <c r="E20" s="29">
        <f>IF(N('One-page budget'!$N$17)=0,0,'One-page budget'!E$17*N($F$7)/'One-page budget'!$N$17)</f>
        <v/>
      </c>
      <c r="F20" s="29">
        <f>IF(N('One-page budget'!$N$17)=0,0,'One-page budget'!F$17*N($F$7)/'One-page budget'!$N$17)</f>
        <v/>
      </c>
      <c r="G20" s="29">
        <f>IF(N('One-page budget'!$N$17)=0,0,'One-page budget'!G$17*N($F$7)/'One-page budget'!$N$17)</f>
        <v/>
      </c>
      <c r="H20" s="29">
        <f>IF(N('One-page budget'!$N$17)=0,0,'One-page budget'!H$17*N($F$7)/'One-page budget'!$N$17)</f>
        <v/>
      </c>
      <c r="I20" s="29">
        <f>IF(N('One-page budget'!$N$17)=0,0,'One-page budget'!I$17*N($F$7)/'One-page budget'!$N$17)</f>
        <v/>
      </c>
      <c r="J20" s="29">
        <f>IF(N('One-page budget'!$N$17)=0,0,'One-page budget'!J$17*N($F$7)/'One-page budget'!$N$17)</f>
        <v/>
      </c>
      <c r="K20" s="29">
        <f>IF(N('One-page budget'!$N$17)=0,0,'One-page budget'!K$17*N($F$7)/'One-page budget'!$N$17)</f>
        <v/>
      </c>
      <c r="L20" s="29">
        <f>IF(N('One-page budget'!$N$17)=0,0,'One-page budget'!L$17*N($F$7)/'One-page budget'!$N$17)</f>
        <v/>
      </c>
      <c r="M20" s="29">
        <f>IF(N('One-page budget'!$N$17)=0,0,'One-page budget'!M$17*N($F$7)/'One-page budget'!$N$17)</f>
        <v/>
      </c>
      <c r="N20" s="29">
        <f>SUM(B20:M20)</f>
        <v/>
      </c>
    </row>
    <row r="21">
      <c r="A21" s="14" t="inlineStr">
        <is>
          <t>Cumulative revenue</t>
        </is>
      </c>
      <c r="B21" s="17">
        <f>B20</f>
        <v/>
      </c>
      <c r="C21" s="17">
        <f>B21+C20</f>
        <v/>
      </c>
      <c r="D21" s="17">
        <f>C21+D20</f>
        <v/>
      </c>
      <c r="E21" s="17">
        <f>D21+E20</f>
        <v/>
      </c>
      <c r="F21" s="17">
        <f>E21+F20</f>
        <v/>
      </c>
      <c r="G21" s="17">
        <f>F21+G20</f>
        <v/>
      </c>
      <c r="H21" s="17">
        <f>G21+H20</f>
        <v/>
      </c>
      <c r="I21" s="17">
        <f>H21+I20</f>
        <v/>
      </c>
      <c r="J21" s="17">
        <f>I21+J20</f>
        <v/>
      </c>
      <c r="K21" s="17">
        <f>J21+K20</f>
        <v/>
      </c>
      <c r="L21" s="17">
        <f>K21+L20</f>
        <v/>
      </c>
      <c r="M21" s="17">
        <f>L21+M20</f>
        <v/>
      </c>
      <c r="N21" s="17">
        <f>M21</f>
        <v/>
      </c>
    </row>
    <row r="22">
      <c r="A22" s="14" t="inlineStr">
        <is>
          <t>Break-even revenue</t>
        </is>
      </c>
      <c r="B22" s="29">
        <f>IF(ISNUMBER($B$10),$B$10,"")</f>
        <v/>
      </c>
      <c r="C22" s="29">
        <f>IF(ISNUMBER($B$10),$B$10,"")</f>
        <v/>
      </c>
      <c r="D22" s="29">
        <f>IF(ISNUMBER($B$10),$B$10,"")</f>
        <v/>
      </c>
      <c r="E22" s="29">
        <f>IF(ISNUMBER($B$10),$B$10,"")</f>
        <v/>
      </c>
      <c r="F22" s="29">
        <f>IF(ISNUMBER($B$10),$B$10,"")</f>
        <v/>
      </c>
      <c r="G22" s="29">
        <f>IF(ISNUMBER($B$10),$B$10,"")</f>
        <v/>
      </c>
      <c r="H22" s="29">
        <f>IF(ISNUMBER($B$10),$B$10,"")</f>
        <v/>
      </c>
      <c r="I22" s="29">
        <f>IF(ISNUMBER($B$10),$B$10,"")</f>
        <v/>
      </c>
      <c r="J22" s="29">
        <f>IF(ISNUMBER($B$10),$B$10,"")</f>
        <v/>
      </c>
      <c r="K22" s="29">
        <f>IF(ISNUMBER($B$10),$B$10,"")</f>
        <v/>
      </c>
      <c r="L22" s="29">
        <f>IF(ISNUMBER($B$10),$B$10,"")</f>
        <v/>
      </c>
      <c r="M22" s="29">
        <f>IF(ISNUMBER($B$10),$B$10,"")</f>
        <v/>
      </c>
      <c r="N22" s="29">
        <f>IF(ISNUMBER($B$10),$B$10,"")</f>
        <v/>
      </c>
    </row>
    <row r="23">
      <c r="A23" s="18" t="inlineStr">
        <is>
          <t>Break-even</t>
        </is>
      </c>
      <c r="B23" s="50">
        <f>IF(ISNUMBER(B24),IF(B24=$N$24,"Reached",""),"")</f>
        <v/>
      </c>
      <c r="C23" s="50">
        <f>IF(ISNUMBER(C24),IF(C24=$N$24,"Reached",""),"")</f>
        <v/>
      </c>
      <c r="D23" s="50">
        <f>IF(ISNUMBER(D24),IF(D24=$N$24,"Reached",""),"")</f>
        <v/>
      </c>
      <c r="E23" s="50">
        <f>IF(ISNUMBER(E24),IF(E24=$N$24,"Reached",""),"")</f>
        <v/>
      </c>
      <c r="F23" s="50">
        <f>IF(ISNUMBER(F24),IF(F24=$N$24,"Reached",""),"")</f>
        <v/>
      </c>
      <c r="G23" s="50">
        <f>IF(ISNUMBER(G24),IF(G24=$N$24,"Reached",""),"")</f>
        <v/>
      </c>
      <c r="H23" s="50">
        <f>IF(ISNUMBER(H24),IF(H24=$N$24,"Reached",""),"")</f>
        <v/>
      </c>
      <c r="I23" s="50">
        <f>IF(ISNUMBER(I24),IF(I24=$N$24,"Reached",""),"")</f>
        <v/>
      </c>
      <c r="J23" s="50">
        <f>IF(ISNUMBER(J24),IF(J24=$N$24,"Reached",""),"")</f>
        <v/>
      </c>
      <c r="K23" s="50">
        <f>IF(ISNUMBER(K24),IF(K24=$N$24,"Reached",""),"")</f>
        <v/>
      </c>
      <c r="L23" s="50">
        <f>IF(ISNUMBER(L24),IF(L24=$N$24,"Reached",""),"")</f>
        <v/>
      </c>
      <c r="M23" s="50">
        <f>IF(ISNUMBER(M24),IF(M24=$N$24,"Reached",""),"")</f>
        <v/>
      </c>
      <c r="N23" s="9" t="n"/>
    </row>
    <row r="24" hidden="1">
      <c r="A24" s="59" t="inlineStr">
        <is>
          <t>Month cumulative revenue passes break-even (helper)</t>
        </is>
      </c>
      <c r="B24" s="60">
        <f>IF(ISNUMBER($B$10),IF(AND(B21&gt;0,B21&gt;=$B$10),B$18,""),"")</f>
        <v/>
      </c>
      <c r="C24" s="60">
        <f>IF(ISNUMBER($B$10),IF(AND(C21&gt;0,C21&gt;=$B$10),C$18,""),"")</f>
        <v/>
      </c>
      <c r="D24" s="60">
        <f>IF(ISNUMBER($B$10),IF(AND(D21&gt;0,D21&gt;=$B$10),D$18,""),"")</f>
        <v/>
      </c>
      <c r="E24" s="60">
        <f>IF(ISNUMBER($B$10),IF(AND(E21&gt;0,E21&gt;=$B$10),E$18,""),"")</f>
        <v/>
      </c>
      <c r="F24" s="60">
        <f>IF(ISNUMBER($B$10),IF(AND(F21&gt;0,F21&gt;=$B$10),F$18,""),"")</f>
        <v/>
      </c>
      <c r="G24" s="60">
        <f>IF(ISNUMBER($B$10),IF(AND(G21&gt;0,G21&gt;=$B$10),G$18,""),"")</f>
        <v/>
      </c>
      <c r="H24" s="60">
        <f>IF(ISNUMBER($B$10),IF(AND(H21&gt;0,H21&gt;=$B$10),H$18,""),"")</f>
        <v/>
      </c>
      <c r="I24" s="60">
        <f>IF(ISNUMBER($B$10),IF(AND(I21&gt;0,I21&gt;=$B$10),I$18,""),"")</f>
        <v/>
      </c>
      <c r="J24" s="60">
        <f>IF(ISNUMBER($B$10),IF(AND(J21&gt;0,J21&gt;=$B$10),J$18,""),"")</f>
        <v/>
      </c>
      <c r="K24" s="60">
        <f>IF(ISNUMBER($B$10),IF(AND(K21&gt;0,K21&gt;=$B$10),K$18,""),"")</f>
        <v/>
      </c>
      <c r="L24" s="60">
        <f>IF(ISNUMBER($B$10),IF(AND(L21&gt;0,L21&gt;=$B$10),L$18,""),"")</f>
        <v/>
      </c>
      <c r="M24" s="60">
        <f>IF(ISNUMBER($B$10),IF(AND(M21&gt;0,M21&gt;=$B$10),M$18,""),"")</f>
        <v/>
      </c>
      <c r="N24" s="60">
        <f>IF(COUNT(B24:M24)=0,"",MIN(B24:M24))</f>
        <v/>
      </c>
    </row>
  </sheetData>
  <sheetProtection selectLockedCells="0" selectUnlockedCells="0" sheet="1" objects="0" insertRows="1" insertHyperlinks="1" autoFilter="1" scenarios="0" formatColumns="0" deleteColumns="1" insertColumns="1" pivotTables="1" deleteRows="1" formatCells="1" formatRows="0" sort="1"/>
  <mergeCells count="21">
    <mergeCell ref="F4:G4"/>
    <mergeCell ref="B11:D11"/>
    <mergeCell ref="B14:D14"/>
    <mergeCell ref="B7:C7"/>
    <mergeCell ref="B13:D13"/>
    <mergeCell ref="F6:G6"/>
    <mergeCell ref="A1:H1"/>
    <mergeCell ref="F7:G7"/>
    <mergeCell ref="B10:D10"/>
    <mergeCell ref="D6:E6"/>
    <mergeCell ref="A2:O2"/>
    <mergeCell ref="F5:G5"/>
    <mergeCell ref="B15:D15"/>
    <mergeCell ref="D7:E7"/>
    <mergeCell ref="D4:E4"/>
    <mergeCell ref="B16:D16"/>
    <mergeCell ref="B6:C6"/>
    <mergeCell ref="B5:C5"/>
    <mergeCell ref="D5:E5"/>
    <mergeCell ref="B12:D12"/>
    <mergeCell ref="B4:C4"/>
  </mergeCells>
  <conditionalFormatting sqref="B12">
    <cfRule type="expression" priority="1" dxfId="0" stopIfTrue="0">
      <formula>B12="Not reached this year"</formula>
    </cfRule>
  </conditionalFormatting>
  <conditionalFormatting sqref="B14">
    <cfRule type="expression" priority="2" dxfId="0" stopIfTrue="0">
      <formula>AND(ISNUMBER(B14),B14&lt;0)</formula>
    </cfRule>
  </conditionalFormatting>
  <conditionalFormatting sqref="B15">
    <cfRule type="expression" priority="3" dxfId="0" stopIfTrue="0">
      <formula>AND(ISNUMBER(B15),B15&lt;0)</formula>
    </cfRule>
  </conditionalFormatting>
  <conditionalFormatting sqref="B16">
    <cfRule type="expression" priority="4" dxfId="0" stopIfTrue="0">
      <formula>AND(ISNUMBER(B16),B16&lt;0)</formula>
    </cfRule>
  </conditionalFormatting>
  <dataValidations count="2">
    <dataValidation sqref="D5 D7" showDropDown="0" showInputMessage="0" showErrorMessage="1" allowBlank="1" errorTitle="Positive amount" error="Enter a positive amount or zero, excluding VAT." type="decimal" operator="greaterThanOrEqual">
      <formula1>0</formula1>
    </dataValidation>
    <dataValidation sqref="D6" showDropDown="0" showInputMessage="0" showErrorMessage="1" allowBlank="1" errorTitle="Rate" error="Enter a percentage between 0% and 100%." type="decimal" operator="between">
      <formula1>0</formula1>
      <formula2>1</formula2>
    </dataValidation>
  </dataValidations>
  <printOptions horizontalCentered="1"/>
  <pageMargins left="0.4" right="0.4" top="0.5" bottom="0.6" header="0.5" footer="0.5"/>
  <pageSetup orientation="landscape" paperSize="9" fitToHeight="1" fitToWidth="1"/>
  <headerFooter>
    <oddHeader/>
    <oddFooter>&amp;L&amp;"Arial,Regular"&amp;8 &amp;K57534ETudor Hilcu, by THG Conseil · thgconseil.fr&amp;R&amp;"Arial,Regular"&amp;8 &amp;K57534E&amp;P / &amp;N</oddFooter>
    <evenHeader/>
    <evenFooter/>
    <firstHeader/>
    <firstFooter/>
  </headerFooter>
  <drawing xmlns:r="http://schemas.openxmlformats.org/officeDocument/2006/relationships" r:id="rId1"/>
</worksheet>
</file>

<file path=xl/worksheets/sheet6.xml><?xml version="1.0" encoding="utf-8"?>
<worksheet xmlns="http://schemas.openxmlformats.org/spreadsheetml/2006/main">
  <sheetPr>
    <outlinePr summaryBelow="1" summaryRight="1"/>
    <pageSetUpPr fitToPage="1"/>
  </sheetPr>
  <dimension ref="A1:P177"/>
  <sheetViews>
    <sheetView showGridLines="0" zoomScale="100" workbookViewId="0">
      <pane xSplit="1" ySplit="3" topLeftCell="B4" activePane="bottomRight" state="frozen"/>
      <selection pane="topRight"/>
      <selection pane="bottomLeft"/>
      <selection pane="bottomRight" activeCell="A1" sqref="A1"/>
    </sheetView>
  </sheetViews>
  <sheetFormatPr baseColWidth="8" defaultRowHeight="15"/>
  <cols>
    <col width="50" customWidth="1" min="1" max="1"/>
    <col width="11.5" customWidth="1" min="2" max="2"/>
    <col width="11.5" customWidth="1" min="3" max="3"/>
    <col width="11.5" customWidth="1" min="4" max="4"/>
    <col width="11.5" customWidth="1" min="5" max="5"/>
    <col width="11.5" customWidth="1" min="6" max="6"/>
    <col width="11.5" customWidth="1" min="7" max="7"/>
    <col width="11.5" customWidth="1" min="8" max="8"/>
    <col width="11.5" customWidth="1" min="9" max="9"/>
    <col width="11.5" customWidth="1" min="10" max="10"/>
    <col width="11.5" customWidth="1" min="11" max="11"/>
    <col width="11.5" customWidth="1" min="12" max="12"/>
    <col width="11.5" customWidth="1" min="13" max="13"/>
    <col width="12.5" customWidth="1" min="14" max="14"/>
    <col width="10" customWidth="1" min="15" max="15"/>
    <col hidden="1" width="3" customWidth="1" min="16" max="16"/>
  </cols>
  <sheetData>
    <row r="1" ht="26" customHeight="1">
      <c r="A1" s="12" t="inlineStr">
        <is>
          <t>Fictitious example: a budget you can steer, filled in</t>
        </is>
      </c>
    </row>
    <row r="2" ht="30" customHeight="1">
      <c r="A2" s="73" t="inlineStr">
        <is>
          <t>Fictitious example: company, amounts and dates are made up to show how the workbook works. Do not reuse them: your own budget goes in the four previous tabs.</t>
        </is>
      </c>
      <c r="B2" s="74" t="n"/>
      <c r="C2" s="74" t="n"/>
      <c r="D2" s="74" t="n"/>
      <c r="E2" s="74" t="n"/>
      <c r="F2" s="74" t="n"/>
      <c r="G2" s="74" t="n"/>
      <c r="H2" s="74" t="n"/>
      <c r="I2" s="74" t="n"/>
      <c r="J2" s="74" t="n"/>
      <c r="K2" s="74" t="n"/>
      <c r="L2" s="74" t="n"/>
      <c r="M2" s="74" t="n"/>
      <c r="N2" s="74" t="n"/>
      <c r="O2" s="74" t="n"/>
    </row>
    <row r="4" ht="22" customHeight="1">
      <c r="A4" s="75" t="inlineStr">
        <is>
          <t>1. One-page budget</t>
        </is>
      </c>
      <c r="B4" s="76" t="n"/>
      <c r="C4" s="76" t="n"/>
      <c r="D4" s="76" t="n"/>
      <c r="E4" s="76" t="n"/>
      <c r="F4" s="76" t="n"/>
      <c r="G4" s="76" t="n"/>
      <c r="H4" s="76" t="n"/>
      <c r="I4" s="76" t="n"/>
      <c r="J4" s="76" t="n"/>
      <c r="K4" s="76" t="n"/>
      <c r="L4" s="76" t="n"/>
      <c r="M4" s="76" t="n"/>
      <c r="N4" s="76" t="n"/>
      <c r="O4" s="76" t="n"/>
    </row>
    <row r="5">
      <c r="A5" s="14" t="inlineStr">
        <is>
          <t>Company</t>
        </is>
      </c>
      <c r="B5" s="15" t="inlineStr">
        <is>
          <t>Example company (fictitious): IT services</t>
        </is>
      </c>
      <c r="C5" s="15" t="n"/>
      <c r="D5" s="15" t="n"/>
      <c r="E5" s="15" t="n"/>
      <c r="F5" s="16" t="inlineStr">
        <is>
          <t>Revenue for the year</t>
        </is>
      </c>
      <c r="J5" s="17">
        <f>$N$18</f>
        <v/>
      </c>
      <c r="K5" s="17" t="n"/>
    </row>
    <row r="6">
      <c r="A6" s="14" t="inlineStr">
        <is>
          <t>First month of the financial year</t>
        </is>
      </c>
      <c r="B6" s="19" t="n">
        <v>46023</v>
      </c>
      <c r="C6" s="19" t="n"/>
      <c r="F6" s="16" t="inlineStr">
        <is>
          <t>Contribution margin ratio</t>
        </is>
      </c>
      <c r="J6" s="20">
        <f>$O$24</f>
        <v/>
      </c>
      <c r="K6" s="20" t="n"/>
    </row>
    <row r="7">
      <c r="A7" s="14" t="inlineStr">
        <is>
          <t>Unit of amounts</t>
        </is>
      </c>
      <c r="B7" s="15" t="inlineStr">
        <is>
          <t>EUR excl. VAT</t>
        </is>
      </c>
      <c r="C7" s="15" t="n"/>
      <c r="F7" s="16" t="inlineStr">
        <is>
          <t>Fixed costs for the year</t>
        </is>
      </c>
      <c r="J7" s="17">
        <f>$N$35</f>
        <v/>
      </c>
      <c r="K7" s="17" t="n"/>
    </row>
    <row r="8">
      <c r="A8" s="14" t="inlineStr">
        <is>
          <t>Updated on</t>
        </is>
      </c>
      <c r="B8" s="19" t="n">
        <v>46275</v>
      </c>
      <c r="C8" s="19" t="n"/>
      <c r="F8" s="16" t="inlineStr">
        <is>
          <t>Operating profit for the year</t>
        </is>
      </c>
      <c r="J8" s="17">
        <f>$N$36</f>
        <v/>
      </c>
      <c r="K8" s="17" t="n"/>
    </row>
    <row r="9">
      <c r="F9" s="16" t="inlineStr">
        <is>
          <t>Break-even revenue</t>
        </is>
      </c>
      <c r="J9" s="17">
        <f>IF(OR(N($N$35)=0,N($O$24)&lt;=0),"-",$N$35/$O$24)</f>
        <v/>
      </c>
      <c r="K9" s="17" t="n"/>
    </row>
    <row r="10" ht="8" customHeight="1"/>
    <row r="11" ht="18" customHeight="1">
      <c r="A11" s="21" t="inlineStr">
        <is>
          <t>Month</t>
        </is>
      </c>
      <c r="B11" s="22" t="n">
        <v>1</v>
      </c>
      <c r="C11" s="22" t="n">
        <v>2</v>
      </c>
      <c r="D11" s="22" t="n">
        <v>3</v>
      </c>
      <c r="E11" s="22" t="n">
        <v>4</v>
      </c>
      <c r="F11" s="22" t="n">
        <v>5</v>
      </c>
      <c r="G11" s="22" t="n">
        <v>6</v>
      </c>
      <c r="H11" s="22" t="n">
        <v>7</v>
      </c>
      <c r="I11" s="22" t="n">
        <v>8</v>
      </c>
      <c r="J11" s="22" t="n">
        <v>9</v>
      </c>
      <c r="K11" s="22" t="n">
        <v>10</v>
      </c>
      <c r="L11" s="22" t="n">
        <v>11</v>
      </c>
      <c r="M11" s="22" t="n">
        <v>12</v>
      </c>
      <c r="N11" s="23" t="inlineStr">
        <is>
          <t>Year</t>
        </is>
      </c>
      <c r="O11" s="23" t="inlineStr">
        <is>
          <t>% revenue</t>
        </is>
      </c>
    </row>
    <row r="12">
      <c r="A12" s="24" t="inlineStr">
        <is>
          <t>Months of the year</t>
        </is>
      </c>
      <c r="B12" s="25">
        <f>IF($B$6="","",DATE(YEAR($B$6),MONTH($B$6)+0,1))</f>
        <v/>
      </c>
      <c r="C12" s="25">
        <f>IF($B$6="","",DATE(YEAR($B$6),MONTH($B$6)+1,1))</f>
        <v/>
      </c>
      <c r="D12" s="25">
        <f>IF($B$6="","",DATE(YEAR($B$6),MONTH($B$6)+2,1))</f>
        <v/>
      </c>
      <c r="E12" s="25">
        <f>IF($B$6="","",DATE(YEAR($B$6),MONTH($B$6)+3,1))</f>
        <v/>
      </c>
      <c r="F12" s="25">
        <f>IF($B$6="","",DATE(YEAR($B$6),MONTH($B$6)+4,1))</f>
        <v/>
      </c>
      <c r="G12" s="25">
        <f>IF($B$6="","",DATE(YEAR($B$6),MONTH($B$6)+5,1))</f>
        <v/>
      </c>
      <c r="H12" s="25">
        <f>IF($B$6="","",DATE(YEAR($B$6),MONTH($B$6)+6,1))</f>
        <v/>
      </c>
      <c r="I12" s="25">
        <f>IF($B$6="","",DATE(YEAR($B$6),MONTH($B$6)+7,1))</f>
        <v/>
      </c>
      <c r="J12" s="25">
        <f>IF($B$6="","",DATE(YEAR($B$6),MONTH($B$6)+8,1))</f>
        <v/>
      </c>
      <c r="K12" s="25">
        <f>IF($B$6="","",DATE(YEAR($B$6),MONTH($B$6)+9,1))</f>
        <v/>
      </c>
      <c r="L12" s="25">
        <f>IF($B$6="","",DATE(YEAR($B$6),MONTH($B$6)+10,1))</f>
        <v/>
      </c>
      <c r="M12" s="25">
        <f>IF($B$6="","",DATE(YEAR($B$6),MONTH($B$6)+11,1))</f>
        <v/>
      </c>
      <c r="N12" s="4" t="n"/>
      <c r="O12" s="4" t="n"/>
    </row>
    <row r="13" ht="20" customHeight="1">
      <c r="A13" s="26" t="inlineStr">
        <is>
          <t>Revenue</t>
        </is>
      </c>
    </row>
    <row r="14">
      <c r="A14" s="27" t="inlineStr">
        <is>
          <t>Maintenance contracts</t>
        </is>
      </c>
      <c r="B14" s="28" t="n">
        <v>38000</v>
      </c>
      <c r="C14" s="28" t="n">
        <v>38000</v>
      </c>
      <c r="D14" s="28" t="n">
        <v>38000</v>
      </c>
      <c r="E14" s="28" t="n">
        <v>38000</v>
      </c>
      <c r="F14" s="28" t="n">
        <v>38000</v>
      </c>
      <c r="G14" s="28" t="n">
        <v>38000</v>
      </c>
      <c r="H14" s="28" t="n">
        <v>38000</v>
      </c>
      <c r="I14" s="28" t="n">
        <v>38000</v>
      </c>
      <c r="J14" s="28" t="n">
        <v>38000</v>
      </c>
      <c r="K14" s="28" t="n">
        <v>38000</v>
      </c>
      <c r="L14" s="28" t="n">
        <v>38000</v>
      </c>
      <c r="M14" s="28" t="n">
        <v>38000</v>
      </c>
      <c r="N14" s="29">
        <f>SUM(B14:M14)</f>
        <v/>
      </c>
      <c r="O14" s="30">
        <f>IF(N($N$18)=0,"",N14/$N$18)</f>
        <v/>
      </c>
    </row>
    <row r="15">
      <c r="A15" s="27" t="inlineStr">
        <is>
          <t>Fixed-price projects</t>
        </is>
      </c>
      <c r="B15" s="28" t="n">
        <v>40000</v>
      </c>
      <c r="C15" s="28" t="n">
        <v>45000</v>
      </c>
      <c r="D15" s="28" t="n">
        <v>55000</v>
      </c>
      <c r="E15" s="28" t="n">
        <v>50000</v>
      </c>
      <c r="F15" s="28" t="n">
        <v>45000</v>
      </c>
      <c r="G15" s="28" t="n">
        <v>60000</v>
      </c>
      <c r="H15" s="28" t="n">
        <v>35000</v>
      </c>
      <c r="I15" s="28" t="n">
        <v>10000</v>
      </c>
      <c r="J15" s="28" t="n">
        <v>55000</v>
      </c>
      <c r="K15" s="28" t="n">
        <v>60000</v>
      </c>
      <c r="L15" s="28" t="n">
        <v>55000</v>
      </c>
      <c r="M15" s="28" t="n">
        <v>30000</v>
      </c>
      <c r="N15" s="29">
        <f>SUM(B15:M15)</f>
        <v/>
      </c>
      <c r="O15" s="30">
        <f>IF(N($N$18)=0,"",N15/$N$18)</f>
        <v/>
      </c>
    </row>
    <row r="16">
      <c r="A16" s="27" t="inlineStr">
        <is>
          <t>Training courses</t>
        </is>
      </c>
      <c r="B16" s="28" t="n">
        <v>8000</v>
      </c>
      <c r="C16" s="28" t="n">
        <v>10000</v>
      </c>
      <c r="D16" s="28" t="n">
        <v>12000</v>
      </c>
      <c r="E16" s="28" t="n">
        <v>10000</v>
      </c>
      <c r="F16" s="28" t="n">
        <v>8000</v>
      </c>
      <c r="G16" s="28" t="n">
        <v>12000</v>
      </c>
      <c r="H16" s="28" t="n">
        <v>4000</v>
      </c>
      <c r="I16" s="28" t="n">
        <v>0</v>
      </c>
      <c r="J16" s="28" t="n">
        <v>12000</v>
      </c>
      <c r="K16" s="28" t="n">
        <v>14000</v>
      </c>
      <c r="L16" s="28" t="n">
        <v>12000</v>
      </c>
      <c r="M16" s="28" t="n">
        <v>6000</v>
      </c>
      <c r="N16" s="29">
        <f>SUM(B16:M16)</f>
        <v/>
      </c>
      <c r="O16" s="30">
        <f>IF(N($N$18)=0,"",N16/$N$18)</f>
        <v/>
      </c>
    </row>
    <row r="17">
      <c r="A17" s="27" t="inlineStr">
        <is>
          <t>Resold licences</t>
        </is>
      </c>
      <c r="B17" s="28" t="n">
        <v>6000</v>
      </c>
      <c r="C17" s="28" t="n">
        <v>6000</v>
      </c>
      <c r="D17" s="28" t="n">
        <v>6000</v>
      </c>
      <c r="E17" s="28" t="n">
        <v>6000</v>
      </c>
      <c r="F17" s="28" t="n">
        <v>6000</v>
      </c>
      <c r="G17" s="28" t="n">
        <v>6000</v>
      </c>
      <c r="H17" s="28" t="n">
        <v>6000</v>
      </c>
      <c r="I17" s="28" t="n">
        <v>6000</v>
      </c>
      <c r="J17" s="28" t="n">
        <v>6000</v>
      </c>
      <c r="K17" s="28" t="n">
        <v>6000</v>
      </c>
      <c r="L17" s="28" t="n">
        <v>6000</v>
      </c>
      <c r="M17" s="28" t="n">
        <v>12000</v>
      </c>
      <c r="N17" s="29">
        <f>SUM(B17:M17)</f>
        <v/>
      </c>
      <c r="O17" s="30">
        <f>IF(N($N$18)=0,"",N17/$N$18)</f>
        <v/>
      </c>
    </row>
    <row r="18">
      <c r="A18" s="18" t="inlineStr">
        <is>
          <t>Total revenue</t>
        </is>
      </c>
      <c r="B18" s="31">
        <f>SUM(B14:B17)</f>
        <v/>
      </c>
      <c r="C18" s="31">
        <f>SUM(C14:C17)</f>
        <v/>
      </c>
      <c r="D18" s="31">
        <f>SUM(D14:D17)</f>
        <v/>
      </c>
      <c r="E18" s="31">
        <f>SUM(E14:E17)</f>
        <v/>
      </c>
      <c r="F18" s="31">
        <f>SUM(F14:F17)</f>
        <v/>
      </c>
      <c r="G18" s="31">
        <f>SUM(G14:G17)</f>
        <v/>
      </c>
      <c r="H18" s="31">
        <f>SUM(H14:H17)</f>
        <v/>
      </c>
      <c r="I18" s="31">
        <f>SUM(I14:I17)</f>
        <v/>
      </c>
      <c r="J18" s="31">
        <f>SUM(J14:J17)</f>
        <v/>
      </c>
      <c r="K18" s="31">
        <f>SUM(K14:K17)</f>
        <v/>
      </c>
      <c r="L18" s="31">
        <f>SUM(L14:L17)</f>
        <v/>
      </c>
      <c r="M18" s="31">
        <f>SUM(M14:M17)</f>
        <v/>
      </c>
      <c r="N18" s="31">
        <f>SUM(N14:N17)</f>
        <v/>
      </c>
      <c r="O18" s="32">
        <f>IF(N($N$18)=0,"",1)</f>
        <v/>
      </c>
    </row>
    <row r="19" ht="20" customHeight="1">
      <c r="A19" s="26" t="inlineStr">
        <is>
          <t>Variable costs: enter each as a % of revenue (last column)</t>
        </is>
      </c>
    </row>
    <row r="20">
      <c r="A20" s="27" t="inlineStr">
        <is>
          <t>Purchases and goods for resale</t>
        </is>
      </c>
      <c r="B20" s="29">
        <f>B$18*N($O20)</f>
        <v/>
      </c>
      <c r="C20" s="29">
        <f>C$18*N($O20)</f>
        <v/>
      </c>
      <c r="D20" s="29">
        <f>D$18*N($O20)</f>
        <v/>
      </c>
      <c r="E20" s="29">
        <f>E$18*N($O20)</f>
        <v/>
      </c>
      <c r="F20" s="29">
        <f>F$18*N($O20)</f>
        <v/>
      </c>
      <c r="G20" s="29">
        <f>G$18*N($O20)</f>
        <v/>
      </c>
      <c r="H20" s="29">
        <f>H$18*N($O20)</f>
        <v/>
      </c>
      <c r="I20" s="29">
        <f>I$18*N($O20)</f>
        <v/>
      </c>
      <c r="J20" s="29">
        <f>J$18*N($O20)</f>
        <v/>
      </c>
      <c r="K20" s="29">
        <f>K$18*N($O20)</f>
        <v/>
      </c>
      <c r="L20" s="29">
        <f>L$18*N($O20)</f>
        <v/>
      </c>
      <c r="M20" s="29">
        <f>M$18*N($O20)</f>
        <v/>
      </c>
      <c r="N20" s="29">
        <f>SUM(B20:M20)</f>
        <v/>
      </c>
      <c r="O20" s="33" t="n">
        <v>0.05</v>
      </c>
    </row>
    <row r="21">
      <c r="A21" s="27" t="inlineStr">
        <is>
          <t>Subcontracting tied to sales</t>
        </is>
      </c>
      <c r="B21" s="29">
        <f>B$18*N($O21)</f>
        <v/>
      </c>
      <c r="C21" s="29">
        <f>C$18*N($O21)</f>
        <v/>
      </c>
      <c r="D21" s="29">
        <f>D$18*N($O21)</f>
        <v/>
      </c>
      <c r="E21" s="29">
        <f>E$18*N($O21)</f>
        <v/>
      </c>
      <c r="F21" s="29">
        <f>F$18*N($O21)</f>
        <v/>
      </c>
      <c r="G21" s="29">
        <f>G$18*N($O21)</f>
        <v/>
      </c>
      <c r="H21" s="29">
        <f>H$18*N($O21)</f>
        <v/>
      </c>
      <c r="I21" s="29">
        <f>I$18*N($O21)</f>
        <v/>
      </c>
      <c r="J21" s="29">
        <f>J$18*N($O21)</f>
        <v/>
      </c>
      <c r="K21" s="29">
        <f>K$18*N($O21)</f>
        <v/>
      </c>
      <c r="L21" s="29">
        <f>L$18*N($O21)</f>
        <v/>
      </c>
      <c r="M21" s="29">
        <f>M$18*N($O21)</f>
        <v/>
      </c>
      <c r="N21" s="29">
        <f>SUM(B21:M21)</f>
        <v/>
      </c>
      <c r="O21" s="33" t="n">
        <v>0.1</v>
      </c>
    </row>
    <row r="22">
      <c r="A22" s="27" t="inlineStr">
        <is>
          <t>Commissions and other variable costs</t>
        </is>
      </c>
      <c r="B22" s="29">
        <f>B$18*N($O22)</f>
        <v/>
      </c>
      <c r="C22" s="29">
        <f>C$18*N($O22)</f>
        <v/>
      </c>
      <c r="D22" s="29">
        <f>D$18*N($O22)</f>
        <v/>
      </c>
      <c r="E22" s="29">
        <f>E$18*N($O22)</f>
        <v/>
      </c>
      <c r="F22" s="29">
        <f>F$18*N($O22)</f>
        <v/>
      </c>
      <c r="G22" s="29">
        <f>G$18*N($O22)</f>
        <v/>
      </c>
      <c r="H22" s="29">
        <f>H$18*N($O22)</f>
        <v/>
      </c>
      <c r="I22" s="29">
        <f>I$18*N($O22)</f>
        <v/>
      </c>
      <c r="J22" s="29">
        <f>J$18*N($O22)</f>
        <v/>
      </c>
      <c r="K22" s="29">
        <f>K$18*N($O22)</f>
        <v/>
      </c>
      <c r="L22" s="29">
        <f>L$18*N($O22)</f>
        <v/>
      </c>
      <c r="M22" s="29">
        <f>M$18*N($O22)</f>
        <v/>
      </c>
      <c r="N22" s="29">
        <f>SUM(B22:M22)</f>
        <v/>
      </c>
      <c r="O22" s="33" t="n">
        <v>0.03</v>
      </c>
    </row>
    <row r="23">
      <c r="A23" s="18" t="inlineStr">
        <is>
          <t>Total variable costs</t>
        </is>
      </c>
      <c r="B23" s="31">
        <f>SUM(B20:B22)</f>
        <v/>
      </c>
      <c r="C23" s="31">
        <f>SUM(C20:C22)</f>
        <v/>
      </c>
      <c r="D23" s="31">
        <f>SUM(D20:D22)</f>
        <v/>
      </c>
      <c r="E23" s="31">
        <f>SUM(E20:E22)</f>
        <v/>
      </c>
      <c r="F23" s="31">
        <f>SUM(F20:F22)</f>
        <v/>
      </c>
      <c r="G23" s="31">
        <f>SUM(G20:G22)</f>
        <v/>
      </c>
      <c r="H23" s="31">
        <f>SUM(H20:H22)</f>
        <v/>
      </c>
      <c r="I23" s="31">
        <f>SUM(I20:I22)</f>
        <v/>
      </c>
      <c r="J23" s="31">
        <f>SUM(J20:J22)</f>
        <v/>
      </c>
      <c r="K23" s="31">
        <f>SUM(K20:K22)</f>
        <v/>
      </c>
      <c r="L23" s="31">
        <f>SUM(L20:L22)</f>
        <v/>
      </c>
      <c r="M23" s="31">
        <f>SUM(M20:M22)</f>
        <v/>
      </c>
      <c r="N23" s="31">
        <f>SUM(N20:N22)</f>
        <v/>
      </c>
      <c r="O23" s="32">
        <f>SUM(O20:O22)</f>
        <v/>
      </c>
    </row>
    <row r="24">
      <c r="A24" s="18" t="inlineStr">
        <is>
          <t>Contribution margin (and margin ratio)</t>
        </is>
      </c>
      <c r="B24" s="17">
        <f>B18-B23</f>
        <v/>
      </c>
      <c r="C24" s="17">
        <f>C18-C23</f>
        <v/>
      </c>
      <c r="D24" s="17">
        <f>D18-D23</f>
        <v/>
      </c>
      <c r="E24" s="17">
        <f>E18-E23</f>
        <v/>
      </c>
      <c r="F24" s="17">
        <f>F18-F23</f>
        <v/>
      </c>
      <c r="G24" s="17">
        <f>G18-G23</f>
        <v/>
      </c>
      <c r="H24" s="17">
        <f>H18-H23</f>
        <v/>
      </c>
      <c r="I24" s="17">
        <f>I18-I23</f>
        <v/>
      </c>
      <c r="J24" s="17">
        <f>J18-J23</f>
        <v/>
      </c>
      <c r="K24" s="17">
        <f>K18-K23</f>
        <v/>
      </c>
      <c r="L24" s="17">
        <f>L18-L23</f>
        <v/>
      </c>
      <c r="M24" s="17">
        <f>M18-M23</f>
        <v/>
      </c>
      <c r="N24" s="17">
        <f>N18-N23</f>
        <v/>
      </c>
      <c r="O24" s="20">
        <f>1-O23</f>
        <v/>
      </c>
    </row>
    <row r="25" ht="20" customHeight="1">
      <c r="A25" s="26" t="inlineStr">
        <is>
          <t>Fixed costs: amount for each month</t>
        </is>
      </c>
    </row>
    <row r="26">
      <c r="A26" s="27" t="inlineStr">
        <is>
          <t>Salaries and payroll taxes</t>
        </is>
      </c>
      <c r="B26" s="28" t="n">
        <v>46000</v>
      </c>
      <c r="C26" s="28" t="n">
        <v>46000</v>
      </c>
      <c r="D26" s="28" t="n">
        <v>46000</v>
      </c>
      <c r="E26" s="28" t="n">
        <v>46000</v>
      </c>
      <c r="F26" s="28" t="n">
        <v>46000</v>
      </c>
      <c r="G26" s="28" t="n">
        <v>46000</v>
      </c>
      <c r="H26" s="28" t="n">
        <v>46000</v>
      </c>
      <c r="I26" s="28" t="n">
        <v>46000</v>
      </c>
      <c r="J26" s="28" t="n">
        <v>46000</v>
      </c>
      <c r="K26" s="28" t="n">
        <v>46000</v>
      </c>
      <c r="L26" s="28" t="n">
        <v>46000</v>
      </c>
      <c r="M26" s="28" t="n">
        <v>60000</v>
      </c>
      <c r="N26" s="29">
        <f>SUM(B26:M26)</f>
        <v/>
      </c>
      <c r="O26" s="30">
        <f>IF(N($N$18)=0,"",N26/$N$18)</f>
        <v/>
      </c>
    </row>
    <row r="27">
      <c r="A27" s="27" t="inlineStr">
        <is>
          <t>Director’s pay and payroll taxes</t>
        </is>
      </c>
      <c r="B27" s="28" t="n">
        <v>10000</v>
      </c>
      <c r="C27" s="28" t="n">
        <v>10000</v>
      </c>
      <c r="D27" s="28" t="n">
        <v>10000</v>
      </c>
      <c r="E27" s="28" t="n">
        <v>10000</v>
      </c>
      <c r="F27" s="28" t="n">
        <v>10000</v>
      </c>
      <c r="G27" s="28" t="n">
        <v>10000</v>
      </c>
      <c r="H27" s="28" t="n">
        <v>10000</v>
      </c>
      <c r="I27" s="28" t="n">
        <v>10000</v>
      </c>
      <c r="J27" s="28" t="n">
        <v>10000</v>
      </c>
      <c r="K27" s="28" t="n">
        <v>10000</v>
      </c>
      <c r="L27" s="28" t="n">
        <v>10000</v>
      </c>
      <c r="M27" s="28" t="n">
        <v>10000</v>
      </c>
      <c r="N27" s="29">
        <f>SUM(B27:M27)</f>
        <v/>
      </c>
      <c r="O27" s="30">
        <f>IF(N($N$18)=0,"",N27/$N$18)</f>
        <v/>
      </c>
    </row>
    <row r="28">
      <c r="A28" s="27" t="inlineStr">
        <is>
          <t>Rent and service charges</t>
        </is>
      </c>
      <c r="B28" s="28" t="n">
        <v>6500</v>
      </c>
      <c r="C28" s="28" t="n">
        <v>6500</v>
      </c>
      <c r="D28" s="28" t="n">
        <v>6500</v>
      </c>
      <c r="E28" s="28" t="n">
        <v>6500</v>
      </c>
      <c r="F28" s="28" t="n">
        <v>6500</v>
      </c>
      <c r="G28" s="28" t="n">
        <v>6500</v>
      </c>
      <c r="H28" s="28" t="n">
        <v>6500</v>
      </c>
      <c r="I28" s="28" t="n">
        <v>6500</v>
      </c>
      <c r="J28" s="28" t="n">
        <v>6500</v>
      </c>
      <c r="K28" s="28" t="n">
        <v>6500</v>
      </c>
      <c r="L28" s="28" t="n">
        <v>6500</v>
      </c>
      <c r="M28" s="28" t="n">
        <v>6500</v>
      </c>
      <c r="N28" s="29">
        <f>SUM(B28:M28)</f>
        <v/>
      </c>
      <c r="O28" s="30">
        <f>IF(N($N$18)=0,"",N28/$N$18)</f>
        <v/>
      </c>
    </row>
    <row r="29">
      <c r="A29" s="27" t="inlineStr">
        <is>
          <t>IT, software and telecoms</t>
        </is>
      </c>
      <c r="B29" s="28" t="n">
        <v>3000</v>
      </c>
      <c r="C29" s="28" t="n">
        <v>3000</v>
      </c>
      <c r="D29" s="28" t="n">
        <v>3000</v>
      </c>
      <c r="E29" s="28" t="n">
        <v>3000</v>
      </c>
      <c r="F29" s="28" t="n">
        <v>3000</v>
      </c>
      <c r="G29" s="28" t="n">
        <v>3000</v>
      </c>
      <c r="H29" s="28" t="n">
        <v>3000</v>
      </c>
      <c r="I29" s="28" t="n">
        <v>3000</v>
      </c>
      <c r="J29" s="28" t="n">
        <v>3000</v>
      </c>
      <c r="K29" s="28" t="n">
        <v>3000</v>
      </c>
      <c r="L29" s="28" t="n">
        <v>3000</v>
      </c>
      <c r="M29" s="28" t="n">
        <v>3000</v>
      </c>
      <c r="N29" s="29">
        <f>SUM(B29:M29)</f>
        <v/>
      </c>
      <c r="O29" s="30">
        <f>IF(N($N$18)=0,"",N29/$N$18)</f>
        <v/>
      </c>
    </row>
    <row r="30">
      <c r="A30" s="27" t="inlineStr">
        <is>
          <t>Marketing and travel</t>
        </is>
      </c>
      <c r="B30" s="28" t="n">
        <v>2500</v>
      </c>
      <c r="C30" s="28" t="n">
        <v>2500</v>
      </c>
      <c r="D30" s="28" t="n">
        <v>6000</v>
      </c>
      <c r="E30" s="28" t="n">
        <v>2500</v>
      </c>
      <c r="F30" s="28" t="n">
        <v>2500</v>
      </c>
      <c r="G30" s="28" t="n">
        <v>2500</v>
      </c>
      <c r="H30" s="28" t="n">
        <v>2000</v>
      </c>
      <c r="I30" s="28" t="n">
        <v>1000</v>
      </c>
      <c r="J30" s="28" t="n">
        <v>2500</v>
      </c>
      <c r="K30" s="28" t="n">
        <v>4000</v>
      </c>
      <c r="L30" s="28" t="n">
        <v>2500</v>
      </c>
      <c r="M30" s="28" t="n">
        <v>2000</v>
      </c>
      <c r="N30" s="29">
        <f>SUM(B30:M30)</f>
        <v/>
      </c>
      <c r="O30" s="30">
        <f>IF(N($N$18)=0,"",N30/$N$18)</f>
        <v/>
      </c>
    </row>
    <row r="31">
      <c r="A31" s="27" t="inlineStr">
        <is>
          <t>Professional fees and insurance</t>
        </is>
      </c>
      <c r="B31" s="28" t="n">
        <v>2000</v>
      </c>
      <c r="C31" s="28" t="n">
        <v>2000</v>
      </c>
      <c r="D31" s="28" t="n">
        <v>2000</v>
      </c>
      <c r="E31" s="28" t="n">
        <v>4000</v>
      </c>
      <c r="F31" s="28" t="n">
        <v>2000</v>
      </c>
      <c r="G31" s="28" t="n">
        <v>2000</v>
      </c>
      <c r="H31" s="28" t="n">
        <v>2000</v>
      </c>
      <c r="I31" s="28" t="n">
        <v>2000</v>
      </c>
      <c r="J31" s="28" t="n">
        <v>2000</v>
      </c>
      <c r="K31" s="28" t="n">
        <v>2000</v>
      </c>
      <c r="L31" s="28" t="n">
        <v>2000</v>
      </c>
      <c r="M31" s="28" t="n">
        <v>2000</v>
      </c>
      <c r="N31" s="29">
        <f>SUM(B31:M31)</f>
        <v/>
      </c>
      <c r="O31" s="30">
        <f>IF(N($N$18)=0,"",N31/$N$18)</f>
        <v/>
      </c>
    </row>
    <row r="32">
      <c r="A32" s="27" t="inlineStr">
        <is>
          <t>Taxes and duties (excluding corporate income tax)</t>
        </is>
      </c>
      <c r="B32" s="28" t="n">
        <v>800</v>
      </c>
      <c r="C32" s="28" t="n">
        <v>800</v>
      </c>
      <c r="D32" s="28" t="n">
        <v>800</v>
      </c>
      <c r="E32" s="28" t="n">
        <v>800</v>
      </c>
      <c r="F32" s="28" t="n">
        <v>800</v>
      </c>
      <c r="G32" s="28" t="n">
        <v>800</v>
      </c>
      <c r="H32" s="28" t="n">
        <v>800</v>
      </c>
      <c r="I32" s="28" t="n">
        <v>800</v>
      </c>
      <c r="J32" s="28" t="n">
        <v>800</v>
      </c>
      <c r="K32" s="28" t="n">
        <v>800</v>
      </c>
      <c r="L32" s="28" t="n">
        <v>800</v>
      </c>
      <c r="M32" s="28" t="n">
        <v>3000</v>
      </c>
      <c r="N32" s="29">
        <f>SUM(B32:M32)</f>
        <v/>
      </c>
      <c r="O32" s="30">
        <f>IF(N($N$18)=0,"",N32/$N$18)</f>
        <v/>
      </c>
    </row>
    <row r="33">
      <c r="A33" s="34" t="inlineStr">
        <is>
          <t>Depreciation and amortisation</t>
        </is>
      </c>
      <c r="B33" s="28" t="n">
        <v>1500</v>
      </c>
      <c r="C33" s="28" t="n">
        <v>1500</v>
      </c>
      <c r="D33" s="28" t="n">
        <v>1500</v>
      </c>
      <c r="E33" s="28" t="n">
        <v>1500</v>
      </c>
      <c r="F33" s="28" t="n">
        <v>1500</v>
      </c>
      <c r="G33" s="28" t="n">
        <v>1500</v>
      </c>
      <c r="H33" s="28" t="n">
        <v>1500</v>
      </c>
      <c r="I33" s="28" t="n">
        <v>1500</v>
      </c>
      <c r="J33" s="28" t="n">
        <v>1500</v>
      </c>
      <c r="K33" s="28" t="n">
        <v>1500</v>
      </c>
      <c r="L33" s="28" t="n">
        <v>1500</v>
      </c>
      <c r="M33" s="28" t="n">
        <v>1500</v>
      </c>
      <c r="N33" s="29">
        <f>SUM(B33:M33)</f>
        <v/>
      </c>
      <c r="O33" s="30">
        <f>IF(N($N$18)=0,"",N33/$N$18)</f>
        <v/>
      </c>
    </row>
    <row r="34">
      <c r="A34" s="27" t="inlineStr">
        <is>
          <t>Other fixed costs</t>
        </is>
      </c>
      <c r="B34" s="28" t="n">
        <v>1200</v>
      </c>
      <c r="C34" s="28" t="n">
        <v>1200</v>
      </c>
      <c r="D34" s="28" t="n">
        <v>1200</v>
      </c>
      <c r="E34" s="28" t="n">
        <v>1200</v>
      </c>
      <c r="F34" s="28" t="n">
        <v>1200</v>
      </c>
      <c r="G34" s="28" t="n">
        <v>1200</v>
      </c>
      <c r="H34" s="28" t="n">
        <v>1200</v>
      </c>
      <c r="I34" s="28" t="n">
        <v>1200</v>
      </c>
      <c r="J34" s="28" t="n">
        <v>1200</v>
      </c>
      <c r="K34" s="28" t="n">
        <v>1200</v>
      </c>
      <c r="L34" s="28" t="n">
        <v>1200</v>
      </c>
      <c r="M34" s="28" t="n">
        <v>1200</v>
      </c>
      <c r="N34" s="29">
        <f>SUM(B34:M34)</f>
        <v/>
      </c>
      <c r="O34" s="30">
        <f>IF(N($N$18)=0,"",N34/$N$18)</f>
        <v/>
      </c>
    </row>
    <row r="35">
      <c r="A35" s="18" t="inlineStr">
        <is>
          <t>Total fixed costs</t>
        </is>
      </c>
      <c r="B35" s="31">
        <f>SUM(B26:B34)</f>
        <v/>
      </c>
      <c r="C35" s="31">
        <f>SUM(C26:C34)</f>
        <v/>
      </c>
      <c r="D35" s="31">
        <f>SUM(D26:D34)</f>
        <v/>
      </c>
      <c r="E35" s="31">
        <f>SUM(E26:E34)</f>
        <v/>
      </c>
      <c r="F35" s="31">
        <f>SUM(F26:F34)</f>
        <v/>
      </c>
      <c r="G35" s="31">
        <f>SUM(G26:G34)</f>
        <v/>
      </c>
      <c r="H35" s="31">
        <f>SUM(H26:H34)</f>
        <v/>
      </c>
      <c r="I35" s="31">
        <f>SUM(I26:I34)</f>
        <v/>
      </c>
      <c r="J35" s="31">
        <f>SUM(J26:J34)</f>
        <v/>
      </c>
      <c r="K35" s="31">
        <f>SUM(K26:K34)</f>
        <v/>
      </c>
      <c r="L35" s="31">
        <f>SUM(L26:L34)</f>
        <v/>
      </c>
      <c r="M35" s="31">
        <f>SUM(M26:M34)</f>
        <v/>
      </c>
      <c r="N35" s="31">
        <f>SUM(N26:N34)</f>
        <v/>
      </c>
      <c r="O35" s="35">
        <f>IF(N($N$18)=0,"",N35/$N$18)</f>
        <v/>
      </c>
    </row>
    <row r="36" ht="20" customHeight="1">
      <c r="A36" s="36" t="inlineStr">
        <is>
          <t>Operating profit for the month</t>
        </is>
      </c>
      <c r="B36" s="37">
        <f>B24-B35</f>
        <v/>
      </c>
      <c r="C36" s="37">
        <f>C24-C35</f>
        <v/>
      </c>
      <c r="D36" s="37">
        <f>D24-D35</f>
        <v/>
      </c>
      <c r="E36" s="37">
        <f>E24-E35</f>
        <v/>
      </c>
      <c r="F36" s="37">
        <f>F24-F35</f>
        <v/>
      </c>
      <c r="G36" s="37">
        <f>G24-G35</f>
        <v/>
      </c>
      <c r="H36" s="37">
        <f>H24-H35</f>
        <v/>
      </c>
      <c r="I36" s="37">
        <f>I24-I35</f>
        <v/>
      </c>
      <c r="J36" s="37">
        <f>J24-J35</f>
        <v/>
      </c>
      <c r="K36" s="37">
        <f>K24-K35</f>
        <v/>
      </c>
      <c r="L36" s="37">
        <f>L24-L35</f>
        <v/>
      </c>
      <c r="M36" s="37">
        <f>M24-M35</f>
        <v/>
      </c>
      <c r="N36" s="37">
        <f>N24-N35</f>
        <v/>
      </c>
      <c r="O36" s="38">
        <f>IF(N($N$18)=0,"",N36/$N$18)</f>
        <v/>
      </c>
    </row>
    <row r="37">
      <c r="A37" s="18" t="inlineStr">
        <is>
          <t>Cumulative operating profit</t>
        </is>
      </c>
      <c r="B37" s="17">
        <f>B36</f>
        <v/>
      </c>
      <c r="C37" s="17">
        <f>B37+C36</f>
        <v/>
      </c>
      <c r="D37" s="17">
        <f>C37+D36</f>
        <v/>
      </c>
      <c r="E37" s="17">
        <f>D37+E36</f>
        <v/>
      </c>
      <c r="F37" s="17">
        <f>E37+F36</f>
        <v/>
      </c>
      <c r="G37" s="17">
        <f>F37+G36</f>
        <v/>
      </c>
      <c r="H37" s="17">
        <f>G37+H36</f>
        <v/>
      </c>
      <c r="I37" s="17">
        <f>H37+I36</f>
        <v/>
      </c>
      <c r="J37" s="17">
        <f>I37+J36</f>
        <v/>
      </c>
      <c r="K37" s="17">
        <f>J37+K36</f>
        <v/>
      </c>
      <c r="L37" s="17">
        <f>K37+L36</f>
        <v/>
      </c>
      <c r="M37" s="17">
        <f>L37+M36</f>
        <v/>
      </c>
      <c r="N37" s="17">
        <f>M37</f>
        <v/>
      </c>
    </row>
    <row r="38" ht="24" customHeight="1">
      <c r="A38" s="39" t="inlineStr">
        <is>
          <t>Simplified operating profit: before finance income and costs, exceptional items and corporate income tax. Have the amounts and the split between fixed and variable costs checked by your accountant.</t>
        </is>
      </c>
    </row>
    <row r="40" ht="22" customHeight="1">
      <c r="A40" s="75" t="inlineStr">
        <is>
          <t>2. Budget vs actual (actuals entered from January to August)</t>
        </is>
      </c>
      <c r="B40" s="76" t="n"/>
      <c r="C40" s="76" t="n"/>
      <c r="D40" s="76" t="n"/>
      <c r="E40" s="76" t="n"/>
      <c r="F40" s="76" t="n"/>
      <c r="G40" s="76" t="n"/>
      <c r="H40" s="76" t="n"/>
      <c r="I40" s="76" t="n"/>
      <c r="J40" s="76" t="n"/>
      <c r="K40" s="76" t="n"/>
      <c r="L40" s="76" t="n"/>
      <c r="M40" s="76" t="n"/>
      <c r="N40" s="76" t="n"/>
      <c r="O40" s="76" t="n"/>
    </row>
    <row r="41">
      <c r="A41" s="14" t="inlineStr">
        <is>
          <t>Last closed month (1 to 12, optional)</t>
        </is>
      </c>
      <c r="B41" s="40" t="n"/>
      <c r="C41" s="41" t="inlineStr">
        <is>
          <t>Left blank: the last month entered is used.</t>
        </is>
      </c>
      <c r="F41" s="16" t="inlineStr">
        <is>
          <t>Revenue year to date (actual)</t>
        </is>
      </c>
      <c r="L41" s="17">
        <f>H54</f>
        <v/>
      </c>
    </row>
    <row r="42">
      <c r="A42" s="14" t="inlineStr">
        <is>
          <t>Month used</t>
        </is>
      </c>
      <c r="B42" s="42">
        <f>IF($B$41&lt;&gt;"",$B$41,MAX($B$102:$M$102))</f>
        <v/>
      </c>
      <c r="C42" s="42" t="n"/>
      <c r="D42" s="43">
        <f>IF(OR($B$42=0,$B$12=""),"",INDEX($B$12:$M$12,$B$42))</f>
        <v/>
      </c>
      <c r="E42" s="43" t="n"/>
      <c r="F42" s="16" t="inlineStr">
        <is>
          <t>Variance against budget year to date</t>
        </is>
      </c>
      <c r="L42" s="17">
        <f>I54</f>
        <v/>
      </c>
      <c r="M42" s="44">
        <f>J54</f>
        <v/>
      </c>
    </row>
    <row r="43">
      <c r="A43" s="14" t="inlineStr">
        <is>
          <t>Alert threshold: variance above</t>
        </is>
      </c>
      <c r="B43" s="45" t="n">
        <v>0.1</v>
      </c>
      <c r="F43" s="16" t="inlineStr">
        <is>
          <t>Operating profit year to date (actual)</t>
        </is>
      </c>
      <c r="L43" s="17">
        <f>H73</f>
        <v/>
      </c>
    </row>
    <row r="44">
      <c r="A44" s="14" t="inlineStr">
        <is>
          <t>And at least (amount, optional)</t>
        </is>
      </c>
      <c r="B44" s="28" t="n">
        <v>1000</v>
      </c>
      <c r="F44" s="16" t="inlineStr">
        <is>
          <t>Forecast: operating profit expected at year end</t>
        </is>
      </c>
      <c r="L44" s="17">
        <f>M73</f>
        <v/>
      </c>
      <c r="M44" s="17">
        <f>N73</f>
        <v/>
      </c>
    </row>
    <row r="45">
      <c r="F45" s="16" t="inlineStr">
        <is>
          <t>Unfavourable alerts: month, year to date</t>
        </is>
      </c>
      <c r="L45" s="46">
        <f>COUNTIF(F49:F73,"Unfavourable")</f>
        <v/>
      </c>
      <c r="M45" s="46">
        <f>COUNTIF(K49:K73,"Unfavourable")</f>
        <v/>
      </c>
    </row>
    <row r="47" ht="18" customHeight="1">
      <c r="B47" s="47" t="inlineStr">
        <is>
          <t>Month used</t>
        </is>
      </c>
      <c r="G47" s="47" t="inlineStr">
        <is>
          <t>Year to date</t>
        </is>
      </c>
      <c r="L47" s="47" t="inlineStr">
        <is>
          <t>Full year</t>
        </is>
      </c>
    </row>
    <row r="48" ht="30" customHeight="1">
      <c r="A48" s="21" t="inlineStr">
        <is>
          <t>Line</t>
        </is>
      </c>
      <c r="B48" s="23" t="inlineStr">
        <is>
          <t>Budget</t>
        </is>
      </c>
      <c r="C48" s="23" t="inlineStr">
        <is>
          <t>Actual</t>
        </is>
      </c>
      <c r="D48" s="23" t="inlineStr">
        <is>
          <t>Variance</t>
        </is>
      </c>
      <c r="E48" s="23" t="inlineStr">
        <is>
          <t>Variance %</t>
        </is>
      </c>
      <c r="F48" s="23" t="inlineStr">
        <is>
          <t>Alert</t>
        </is>
      </c>
      <c r="G48" s="23" t="inlineStr">
        <is>
          <t>Budget</t>
        </is>
      </c>
      <c r="H48" s="23" t="inlineStr">
        <is>
          <t>Actual</t>
        </is>
      </c>
      <c r="I48" s="23" t="inlineStr">
        <is>
          <t>Variance</t>
        </is>
      </c>
      <c r="J48" s="23" t="inlineStr">
        <is>
          <t>Variance %</t>
        </is>
      </c>
      <c r="K48" s="23" t="inlineStr">
        <is>
          <t>Alert</t>
        </is>
      </c>
      <c r="L48" s="23" t="inlineStr">
        <is>
          <t>Budget for the year</t>
        </is>
      </c>
      <c r="M48" s="23" t="inlineStr">
        <is>
          <t>Forecast</t>
        </is>
      </c>
      <c r="N48" s="23" t="inlineStr">
        <is>
          <t>Variance</t>
        </is>
      </c>
    </row>
    <row r="49" ht="18" customHeight="1">
      <c r="A49" s="26" t="inlineStr">
        <is>
          <t>Revenue</t>
        </is>
      </c>
    </row>
    <row r="50">
      <c r="A50" s="48">
        <f>$A$14&amp;""</f>
        <v/>
      </c>
      <c r="B50" s="29">
        <f>IF($B$42=0,"",INDEX($B$14:$M$14,$B$42))</f>
        <v/>
      </c>
      <c r="C50" s="29">
        <f>IF($B$42=0,"",INDEX($B$78:$M$78,$B$42))</f>
        <v/>
      </c>
      <c r="D50" s="29">
        <f>IF($B$42=0,"",C50-B50)</f>
        <v/>
      </c>
      <c r="E50" s="49">
        <f>IF(OR($B$42=0,N(B50)=0),"",D50/ABS(B50))</f>
        <v/>
      </c>
      <c r="F50" s="50">
        <f>IF($B$42=0,"",IF(AND(D50&lt;&gt;0,ABS(D50)&gt;N($B$43)*ABS(B50),ABS(D50)&gt;=N($B$44)),IF($P50*D50&lt;0,"Unfavourable","Favourable"),""))</f>
        <v/>
      </c>
      <c r="G50" s="29">
        <f>IF($B$42=0,"",SUMIF($B$11:$M$11,"&lt;="&amp;$B$42,$B$14:$M$14))</f>
        <v/>
      </c>
      <c r="H50" s="29">
        <f>IF($B$42=0,"",SUMIF($B$75:$M$75,"&lt;="&amp;$B$42,$B$78:$M$78))</f>
        <v/>
      </c>
      <c r="I50" s="29">
        <f>IF($B$42=0,"",H50-G50)</f>
        <v/>
      </c>
      <c r="J50" s="49">
        <f>IF(OR($B$42=0,N(G50)=0),"",I50/ABS(G50))</f>
        <v/>
      </c>
      <c r="K50" s="50">
        <f>IF($B$42=0,"",IF(AND(I50&lt;&gt;0,ABS(I50)&gt;N($B$43)*ABS(G50),ABS(I50)&gt;=N($B$44)),IF($P50*I50&lt;0,"Unfavourable","Favourable"),""))</f>
        <v/>
      </c>
      <c r="L50" s="29">
        <f>$N$14</f>
        <v/>
      </c>
      <c r="M50" s="29">
        <f>IF($B$42=0,"",H50+L50-G50)</f>
        <v/>
      </c>
      <c r="N50" s="29">
        <f>IF($B$42=0,"",M50-L50)</f>
        <v/>
      </c>
      <c r="P50" s="51" t="n">
        <v>1</v>
      </c>
    </row>
    <row r="51">
      <c r="A51" s="48">
        <f>$A$15&amp;""</f>
        <v/>
      </c>
      <c r="B51" s="29">
        <f>IF($B$42=0,"",INDEX($B$15:$M$15,$B$42))</f>
        <v/>
      </c>
      <c r="C51" s="29">
        <f>IF($B$42=0,"",INDEX($B$79:$M$79,$B$42))</f>
        <v/>
      </c>
      <c r="D51" s="29">
        <f>IF($B$42=0,"",C51-B51)</f>
        <v/>
      </c>
      <c r="E51" s="49">
        <f>IF(OR($B$42=0,N(B51)=0),"",D51/ABS(B51))</f>
        <v/>
      </c>
      <c r="F51" s="50">
        <f>IF($B$42=0,"",IF(AND(D51&lt;&gt;0,ABS(D51)&gt;N($B$43)*ABS(B51),ABS(D51)&gt;=N($B$44)),IF($P51*D51&lt;0,"Unfavourable","Favourable"),""))</f>
        <v/>
      </c>
      <c r="G51" s="29">
        <f>IF($B$42=0,"",SUMIF($B$11:$M$11,"&lt;="&amp;$B$42,$B$15:$M$15))</f>
        <v/>
      </c>
      <c r="H51" s="29">
        <f>IF($B$42=0,"",SUMIF($B$75:$M$75,"&lt;="&amp;$B$42,$B$79:$M$79))</f>
        <v/>
      </c>
      <c r="I51" s="29">
        <f>IF($B$42=0,"",H51-G51)</f>
        <v/>
      </c>
      <c r="J51" s="49">
        <f>IF(OR($B$42=0,N(G51)=0),"",I51/ABS(G51))</f>
        <v/>
      </c>
      <c r="K51" s="50">
        <f>IF($B$42=0,"",IF(AND(I51&lt;&gt;0,ABS(I51)&gt;N($B$43)*ABS(G51),ABS(I51)&gt;=N($B$44)),IF($P51*I51&lt;0,"Unfavourable","Favourable"),""))</f>
        <v/>
      </c>
      <c r="L51" s="29">
        <f>$N$15</f>
        <v/>
      </c>
      <c r="M51" s="29">
        <f>IF($B$42=0,"",H51+L51-G51)</f>
        <v/>
      </c>
      <c r="N51" s="29">
        <f>IF($B$42=0,"",M51-L51)</f>
        <v/>
      </c>
      <c r="P51" s="51" t="n">
        <v>1</v>
      </c>
    </row>
    <row r="52">
      <c r="A52" s="48">
        <f>$A$16&amp;""</f>
        <v/>
      </c>
      <c r="B52" s="29">
        <f>IF($B$42=0,"",INDEX($B$16:$M$16,$B$42))</f>
        <v/>
      </c>
      <c r="C52" s="29">
        <f>IF($B$42=0,"",INDEX($B$80:$M$80,$B$42))</f>
        <v/>
      </c>
      <c r="D52" s="29">
        <f>IF($B$42=0,"",C52-B52)</f>
        <v/>
      </c>
      <c r="E52" s="49">
        <f>IF(OR($B$42=0,N(B52)=0),"",D52/ABS(B52))</f>
        <v/>
      </c>
      <c r="F52" s="50">
        <f>IF($B$42=0,"",IF(AND(D52&lt;&gt;0,ABS(D52)&gt;N($B$43)*ABS(B52),ABS(D52)&gt;=N($B$44)),IF($P52*D52&lt;0,"Unfavourable","Favourable"),""))</f>
        <v/>
      </c>
      <c r="G52" s="29">
        <f>IF($B$42=0,"",SUMIF($B$11:$M$11,"&lt;="&amp;$B$42,$B$16:$M$16))</f>
        <v/>
      </c>
      <c r="H52" s="29">
        <f>IF($B$42=0,"",SUMIF($B$75:$M$75,"&lt;="&amp;$B$42,$B$80:$M$80))</f>
        <v/>
      </c>
      <c r="I52" s="29">
        <f>IF($B$42=0,"",H52-G52)</f>
        <v/>
      </c>
      <c r="J52" s="49">
        <f>IF(OR($B$42=0,N(G52)=0),"",I52/ABS(G52))</f>
        <v/>
      </c>
      <c r="K52" s="50">
        <f>IF($B$42=0,"",IF(AND(I52&lt;&gt;0,ABS(I52)&gt;N($B$43)*ABS(G52),ABS(I52)&gt;=N($B$44)),IF($P52*I52&lt;0,"Unfavourable","Favourable"),""))</f>
        <v/>
      </c>
      <c r="L52" s="29">
        <f>$N$16</f>
        <v/>
      </c>
      <c r="M52" s="29">
        <f>IF($B$42=0,"",H52+L52-G52)</f>
        <v/>
      </c>
      <c r="N52" s="29">
        <f>IF($B$42=0,"",M52-L52)</f>
        <v/>
      </c>
      <c r="P52" s="51" t="n">
        <v>1</v>
      </c>
    </row>
    <row r="53">
      <c r="A53" s="48">
        <f>$A$17&amp;""</f>
        <v/>
      </c>
      <c r="B53" s="29">
        <f>IF($B$42=0,"",INDEX($B$17:$M$17,$B$42))</f>
        <v/>
      </c>
      <c r="C53" s="29">
        <f>IF($B$42=0,"",INDEX($B$81:$M$81,$B$42))</f>
        <v/>
      </c>
      <c r="D53" s="29">
        <f>IF($B$42=0,"",C53-B53)</f>
        <v/>
      </c>
      <c r="E53" s="49">
        <f>IF(OR($B$42=0,N(B53)=0),"",D53/ABS(B53))</f>
        <v/>
      </c>
      <c r="F53" s="50">
        <f>IF($B$42=0,"",IF(AND(D53&lt;&gt;0,ABS(D53)&gt;N($B$43)*ABS(B53),ABS(D53)&gt;=N($B$44)),IF($P53*D53&lt;0,"Unfavourable","Favourable"),""))</f>
        <v/>
      </c>
      <c r="G53" s="29">
        <f>IF($B$42=0,"",SUMIF($B$11:$M$11,"&lt;="&amp;$B$42,$B$17:$M$17))</f>
        <v/>
      </c>
      <c r="H53" s="29">
        <f>IF($B$42=0,"",SUMIF($B$75:$M$75,"&lt;="&amp;$B$42,$B$81:$M$81))</f>
        <v/>
      </c>
      <c r="I53" s="29">
        <f>IF($B$42=0,"",H53-G53)</f>
        <v/>
      </c>
      <c r="J53" s="49">
        <f>IF(OR($B$42=0,N(G53)=0),"",I53/ABS(G53))</f>
        <v/>
      </c>
      <c r="K53" s="50">
        <f>IF($B$42=0,"",IF(AND(I53&lt;&gt;0,ABS(I53)&gt;N($B$43)*ABS(G53),ABS(I53)&gt;=N($B$44)),IF($P53*I53&lt;0,"Unfavourable","Favourable"),""))</f>
        <v/>
      </c>
      <c r="L53" s="29">
        <f>$N$17</f>
        <v/>
      </c>
      <c r="M53" s="29">
        <f>IF($B$42=0,"",H53+L53-G53)</f>
        <v/>
      </c>
      <c r="N53" s="29">
        <f>IF($B$42=0,"",M53-L53)</f>
        <v/>
      </c>
      <c r="P53" s="51" t="n">
        <v>1</v>
      </c>
    </row>
    <row r="54">
      <c r="A54" s="18" t="inlineStr">
        <is>
          <t>Total revenue</t>
        </is>
      </c>
      <c r="B54" s="31">
        <f>IF($B$42=0,"",INDEX($B$18:$M$18,$B$42))</f>
        <v/>
      </c>
      <c r="C54" s="31">
        <f>IF($B$42=0,"",INDEX($B$82:$M$82,$B$42))</f>
        <v/>
      </c>
      <c r="D54" s="31">
        <f>IF($B$42=0,"",C54-B54)</f>
        <v/>
      </c>
      <c r="E54" s="52">
        <f>IF(OR($B$42=0,N(B54)=0),"",D54/ABS(B54))</f>
        <v/>
      </c>
      <c r="F54" s="53">
        <f>IF($B$42=0,"",IF(AND(D54&lt;&gt;0,ABS(D54)&gt;N($B$43)*ABS(B54),ABS(D54)&gt;=N($B$44)),IF($P54*D54&lt;0,"Unfavourable","Favourable"),""))</f>
        <v/>
      </c>
      <c r="G54" s="31">
        <f>IF($B$42=0,"",SUMIF($B$11:$M$11,"&lt;="&amp;$B$42,$B$18:$M$18))</f>
        <v/>
      </c>
      <c r="H54" s="31">
        <f>IF($B$42=0,"",SUMIF($B$75:$M$75,"&lt;="&amp;$B$42,$B$82:$M$82))</f>
        <v/>
      </c>
      <c r="I54" s="31">
        <f>IF($B$42=0,"",H54-G54)</f>
        <v/>
      </c>
      <c r="J54" s="52">
        <f>IF(OR($B$42=0,N(G54)=0),"",I54/ABS(G54))</f>
        <v/>
      </c>
      <c r="K54" s="53">
        <f>IF($B$42=0,"",IF(AND(I54&lt;&gt;0,ABS(I54)&gt;N($B$43)*ABS(G54),ABS(I54)&gt;=N($B$44)),IF($P54*I54&lt;0,"Unfavourable","Favourable"),""))</f>
        <v/>
      </c>
      <c r="L54" s="31">
        <f>$N$18</f>
        <v/>
      </c>
      <c r="M54" s="31">
        <f>IF($B$42=0,"",H54+L54-G54)</f>
        <v/>
      </c>
      <c r="N54" s="31">
        <f>IF($B$42=0,"",M54-L54)</f>
        <v/>
      </c>
      <c r="P54" s="51" t="n">
        <v>1</v>
      </c>
    </row>
    <row r="55" ht="18" customHeight="1">
      <c r="A55" s="26" t="inlineStr">
        <is>
          <t>Variable costs</t>
        </is>
      </c>
    </row>
    <row r="56">
      <c r="A56" s="48">
        <f>$A$20&amp;""</f>
        <v/>
      </c>
      <c r="B56" s="29">
        <f>IF($B$42=0,"",INDEX($B$20:$M$20,$B$42))</f>
        <v/>
      </c>
      <c r="C56" s="29">
        <f>IF($B$42=0,"",INDEX($B$84:$M$84,$B$42))</f>
        <v/>
      </c>
      <c r="D56" s="29">
        <f>IF($B$42=0,"",C56-B56)</f>
        <v/>
      </c>
      <c r="E56" s="49">
        <f>IF(OR($B$42=0,N(B56)=0),"",D56/ABS(B56))</f>
        <v/>
      </c>
      <c r="F56" s="50">
        <f>IF($B$42=0,"",IF(AND(D56&lt;&gt;0,ABS(D56)&gt;N($B$43)*ABS(B56),ABS(D56)&gt;=N($B$44)),IF($P56*D56&lt;0,"Unfavourable","Favourable"),""))</f>
        <v/>
      </c>
      <c r="G56" s="29">
        <f>IF($B$42=0,"",SUMIF($B$11:$M$11,"&lt;="&amp;$B$42,$B$20:$M$20))</f>
        <v/>
      </c>
      <c r="H56" s="29">
        <f>IF($B$42=0,"",SUMIF($B$75:$M$75,"&lt;="&amp;$B$42,$B$84:$M$84))</f>
        <v/>
      </c>
      <c r="I56" s="29">
        <f>IF($B$42=0,"",H56-G56)</f>
        <v/>
      </c>
      <c r="J56" s="49">
        <f>IF(OR($B$42=0,N(G56)=0),"",I56/ABS(G56))</f>
        <v/>
      </c>
      <c r="K56" s="50">
        <f>IF($B$42=0,"",IF(AND(I56&lt;&gt;0,ABS(I56)&gt;N($B$43)*ABS(G56),ABS(I56)&gt;=N($B$44)),IF($P56*I56&lt;0,"Unfavourable","Favourable"),""))</f>
        <v/>
      </c>
      <c r="L56" s="29">
        <f>$N$20</f>
        <v/>
      </c>
      <c r="M56" s="29">
        <f>IF($B$42=0,"",H56+L56-G56)</f>
        <v/>
      </c>
      <c r="N56" s="29">
        <f>IF($B$42=0,"",M56-L56)</f>
        <v/>
      </c>
      <c r="P56" s="51" t="n">
        <v>-1</v>
      </c>
    </row>
    <row r="57">
      <c r="A57" s="48">
        <f>$A$21&amp;""</f>
        <v/>
      </c>
      <c r="B57" s="29">
        <f>IF($B$42=0,"",INDEX($B$21:$M$21,$B$42))</f>
        <v/>
      </c>
      <c r="C57" s="29">
        <f>IF($B$42=0,"",INDEX($B$85:$M$85,$B$42))</f>
        <v/>
      </c>
      <c r="D57" s="29">
        <f>IF($B$42=0,"",C57-B57)</f>
        <v/>
      </c>
      <c r="E57" s="49">
        <f>IF(OR($B$42=0,N(B57)=0),"",D57/ABS(B57))</f>
        <v/>
      </c>
      <c r="F57" s="50">
        <f>IF($B$42=0,"",IF(AND(D57&lt;&gt;0,ABS(D57)&gt;N($B$43)*ABS(B57),ABS(D57)&gt;=N($B$44)),IF($P57*D57&lt;0,"Unfavourable","Favourable"),""))</f>
        <v/>
      </c>
      <c r="G57" s="29">
        <f>IF($B$42=0,"",SUMIF($B$11:$M$11,"&lt;="&amp;$B$42,$B$21:$M$21))</f>
        <v/>
      </c>
      <c r="H57" s="29">
        <f>IF($B$42=0,"",SUMIF($B$75:$M$75,"&lt;="&amp;$B$42,$B$85:$M$85))</f>
        <v/>
      </c>
      <c r="I57" s="29">
        <f>IF($B$42=0,"",H57-G57)</f>
        <v/>
      </c>
      <c r="J57" s="49">
        <f>IF(OR($B$42=0,N(G57)=0),"",I57/ABS(G57))</f>
        <v/>
      </c>
      <c r="K57" s="50">
        <f>IF($B$42=0,"",IF(AND(I57&lt;&gt;0,ABS(I57)&gt;N($B$43)*ABS(G57),ABS(I57)&gt;=N($B$44)),IF($P57*I57&lt;0,"Unfavourable","Favourable"),""))</f>
        <v/>
      </c>
      <c r="L57" s="29">
        <f>$N$21</f>
        <v/>
      </c>
      <c r="M57" s="29">
        <f>IF($B$42=0,"",H57+L57-G57)</f>
        <v/>
      </c>
      <c r="N57" s="29">
        <f>IF($B$42=0,"",M57-L57)</f>
        <v/>
      </c>
      <c r="P57" s="51" t="n">
        <v>-1</v>
      </c>
    </row>
    <row r="58">
      <c r="A58" s="48">
        <f>$A$22&amp;""</f>
        <v/>
      </c>
      <c r="B58" s="29">
        <f>IF($B$42=0,"",INDEX($B$22:$M$22,$B$42))</f>
        <v/>
      </c>
      <c r="C58" s="29">
        <f>IF($B$42=0,"",INDEX($B$86:$M$86,$B$42))</f>
        <v/>
      </c>
      <c r="D58" s="29">
        <f>IF($B$42=0,"",C58-B58)</f>
        <v/>
      </c>
      <c r="E58" s="49">
        <f>IF(OR($B$42=0,N(B58)=0),"",D58/ABS(B58))</f>
        <v/>
      </c>
      <c r="F58" s="50">
        <f>IF($B$42=0,"",IF(AND(D58&lt;&gt;0,ABS(D58)&gt;N($B$43)*ABS(B58),ABS(D58)&gt;=N($B$44)),IF($P58*D58&lt;0,"Unfavourable","Favourable"),""))</f>
        <v/>
      </c>
      <c r="G58" s="29">
        <f>IF($B$42=0,"",SUMIF($B$11:$M$11,"&lt;="&amp;$B$42,$B$22:$M$22))</f>
        <v/>
      </c>
      <c r="H58" s="29">
        <f>IF($B$42=0,"",SUMIF($B$75:$M$75,"&lt;="&amp;$B$42,$B$86:$M$86))</f>
        <v/>
      </c>
      <c r="I58" s="29">
        <f>IF($B$42=0,"",H58-G58)</f>
        <v/>
      </c>
      <c r="J58" s="49">
        <f>IF(OR($B$42=0,N(G58)=0),"",I58/ABS(G58))</f>
        <v/>
      </c>
      <c r="K58" s="50">
        <f>IF($B$42=0,"",IF(AND(I58&lt;&gt;0,ABS(I58)&gt;N($B$43)*ABS(G58),ABS(I58)&gt;=N($B$44)),IF($P58*I58&lt;0,"Unfavourable","Favourable"),""))</f>
        <v/>
      </c>
      <c r="L58" s="29">
        <f>$N$22</f>
        <v/>
      </c>
      <c r="M58" s="29">
        <f>IF($B$42=0,"",H58+L58-G58)</f>
        <v/>
      </c>
      <c r="N58" s="29">
        <f>IF($B$42=0,"",M58-L58)</f>
        <v/>
      </c>
      <c r="P58" s="51" t="n">
        <v>-1</v>
      </c>
    </row>
    <row r="59">
      <c r="A59" s="18" t="inlineStr">
        <is>
          <t>Total variable costs</t>
        </is>
      </c>
      <c r="B59" s="31">
        <f>IF($B$42=0,"",INDEX($B$23:$M$23,$B$42))</f>
        <v/>
      </c>
      <c r="C59" s="31">
        <f>IF($B$42=0,"",INDEX($B$87:$M$87,$B$42))</f>
        <v/>
      </c>
      <c r="D59" s="31">
        <f>IF($B$42=0,"",C59-B59)</f>
        <v/>
      </c>
      <c r="E59" s="52">
        <f>IF(OR($B$42=0,N(B59)=0),"",D59/ABS(B59))</f>
        <v/>
      </c>
      <c r="F59" s="53">
        <f>IF($B$42=0,"",IF(AND(D59&lt;&gt;0,ABS(D59)&gt;N($B$43)*ABS(B59),ABS(D59)&gt;=N($B$44)),IF($P59*D59&lt;0,"Unfavourable","Favourable"),""))</f>
        <v/>
      </c>
      <c r="G59" s="31">
        <f>IF($B$42=0,"",SUMIF($B$11:$M$11,"&lt;="&amp;$B$42,$B$23:$M$23))</f>
        <v/>
      </c>
      <c r="H59" s="31">
        <f>IF($B$42=0,"",SUMIF($B$75:$M$75,"&lt;="&amp;$B$42,$B$87:$M$87))</f>
        <v/>
      </c>
      <c r="I59" s="31">
        <f>IF($B$42=0,"",H59-G59)</f>
        <v/>
      </c>
      <c r="J59" s="52">
        <f>IF(OR($B$42=0,N(G59)=0),"",I59/ABS(G59))</f>
        <v/>
      </c>
      <c r="K59" s="53">
        <f>IF($B$42=0,"",IF(AND(I59&lt;&gt;0,ABS(I59)&gt;N($B$43)*ABS(G59),ABS(I59)&gt;=N($B$44)),IF($P59*I59&lt;0,"Unfavourable","Favourable"),""))</f>
        <v/>
      </c>
      <c r="L59" s="31">
        <f>$N$23</f>
        <v/>
      </c>
      <c r="M59" s="31">
        <f>IF($B$42=0,"",H59+L59-G59)</f>
        <v/>
      </c>
      <c r="N59" s="31">
        <f>IF($B$42=0,"",M59-L59)</f>
        <v/>
      </c>
      <c r="P59" s="51" t="n">
        <v>-1</v>
      </c>
    </row>
    <row r="60">
      <c r="A60" s="18" t="inlineStr">
        <is>
          <t>Contribution margin (and margin ratio)</t>
        </is>
      </c>
      <c r="B60" s="17">
        <f>IF($B$42=0,"",INDEX($B$24:$M$24,$B$42))</f>
        <v/>
      </c>
      <c r="C60" s="17">
        <f>IF($B$42=0,"",INDEX($B$88:$M$88,$B$42))</f>
        <v/>
      </c>
      <c r="D60" s="17">
        <f>IF($B$42=0,"",C60-B60)</f>
        <v/>
      </c>
      <c r="E60" s="44">
        <f>IF(OR($B$42=0,N(B60)=0),"",D60/ABS(B60))</f>
        <v/>
      </c>
      <c r="F60" s="50">
        <f>IF($B$42=0,"",IF(AND(D60&lt;&gt;0,ABS(D60)&gt;N($B$43)*ABS(B60),ABS(D60)&gt;=N($B$44)),IF($P60*D60&lt;0,"Unfavourable","Favourable"),""))</f>
        <v/>
      </c>
      <c r="G60" s="17">
        <f>IF($B$42=0,"",SUMIF($B$11:$M$11,"&lt;="&amp;$B$42,$B$24:$M$24))</f>
        <v/>
      </c>
      <c r="H60" s="17">
        <f>IF($B$42=0,"",SUMIF($B$75:$M$75,"&lt;="&amp;$B$42,$B$88:$M$88))</f>
        <v/>
      </c>
      <c r="I60" s="17">
        <f>IF($B$42=0,"",H60-G60)</f>
        <v/>
      </c>
      <c r="J60" s="44">
        <f>IF(OR($B$42=0,N(G60)=0),"",I60/ABS(G60))</f>
        <v/>
      </c>
      <c r="K60" s="50">
        <f>IF($B$42=0,"",IF(AND(I60&lt;&gt;0,ABS(I60)&gt;N($B$43)*ABS(G60),ABS(I60)&gt;=N($B$44)),IF($P60*I60&lt;0,"Unfavourable","Favourable"),""))</f>
        <v/>
      </c>
      <c r="L60" s="17">
        <f>$N$24</f>
        <v/>
      </c>
      <c r="M60" s="17">
        <f>IF($B$42=0,"",H60+L60-G60)</f>
        <v/>
      </c>
      <c r="N60" s="17">
        <f>IF($B$42=0,"",M60-L60)</f>
        <v/>
      </c>
      <c r="P60" s="51" t="n">
        <v>1</v>
      </c>
    </row>
    <row r="61">
      <c r="A61" s="18" t="inlineStr">
        <is>
          <t>Margin ratio (variance in points)</t>
        </is>
      </c>
      <c r="B61" s="54">
        <f>IF(OR($B$42=0,N(B54)=0),"",B60/B54)</f>
        <v/>
      </c>
      <c r="C61" s="54">
        <f>IF(OR($B$42=0,N(C54)=0),"",C60/C54)</f>
        <v/>
      </c>
      <c r="D61" s="55">
        <f>IF(OR(B61="",C61=""),"",C61-B61)</f>
        <v/>
      </c>
      <c r="E61" s="9" t="n"/>
      <c r="F61" s="50">
        <f>IF(D61="","",IF(ABS(D61)&gt;N($B$43)*ABS(B61),IF(D61&lt;0,"Unfavourable","Favourable"),""))</f>
        <v/>
      </c>
      <c r="G61" s="54">
        <f>IF(OR($B$42=0,N(G54)=0),"",G60/G54)</f>
        <v/>
      </c>
      <c r="H61" s="54">
        <f>IF(OR($B$42=0,N(H54)=0),"",H60/H54)</f>
        <v/>
      </c>
      <c r="I61" s="55">
        <f>IF(OR(G61="",H61=""),"",H61-G61)</f>
        <v/>
      </c>
      <c r="J61" s="9" t="n"/>
      <c r="K61" s="50">
        <f>IF(I61="","",IF(ABS(I61)&gt;N($B$43)*ABS(G61),IF(I61&lt;0,"Unfavourable","Favourable"),""))</f>
        <v/>
      </c>
      <c r="L61" s="54">
        <f>IF(OR($B$42=0,N(L54)=0),"",L60/L54)</f>
        <v/>
      </c>
      <c r="M61" s="54">
        <f>IF(OR($B$42=0,N(M54)=0),"",M60/M54)</f>
        <v/>
      </c>
      <c r="N61" s="55">
        <f>IF(OR(L61="",M61=""),"",M61-L61)</f>
        <v/>
      </c>
      <c r="P61" s="51" t="n">
        <v>1</v>
      </c>
    </row>
    <row r="62" ht="18" customHeight="1">
      <c r="A62" s="26" t="inlineStr">
        <is>
          <t>Fixed costs</t>
        </is>
      </c>
    </row>
    <row r="63">
      <c r="A63" s="48">
        <f>$A$26&amp;""</f>
        <v/>
      </c>
      <c r="B63" s="29">
        <f>IF($B$42=0,"",INDEX($B$26:$M$26,$B$42))</f>
        <v/>
      </c>
      <c r="C63" s="29">
        <f>IF($B$42=0,"",INDEX($B$91:$M$91,$B$42))</f>
        <v/>
      </c>
      <c r="D63" s="29">
        <f>IF($B$42=0,"",C63-B63)</f>
        <v/>
      </c>
      <c r="E63" s="49">
        <f>IF(OR($B$42=0,N(B63)=0),"",D63/ABS(B63))</f>
        <v/>
      </c>
      <c r="F63" s="50">
        <f>IF($B$42=0,"",IF(AND(D63&lt;&gt;0,ABS(D63)&gt;N($B$43)*ABS(B63),ABS(D63)&gt;=N($B$44)),IF($P63*D63&lt;0,"Unfavourable","Favourable"),""))</f>
        <v/>
      </c>
      <c r="G63" s="29">
        <f>IF($B$42=0,"",SUMIF($B$11:$M$11,"&lt;="&amp;$B$42,$B$26:$M$26))</f>
        <v/>
      </c>
      <c r="H63" s="29">
        <f>IF($B$42=0,"",SUMIF($B$75:$M$75,"&lt;="&amp;$B$42,$B$91:$M$91))</f>
        <v/>
      </c>
      <c r="I63" s="29">
        <f>IF($B$42=0,"",H63-G63)</f>
        <v/>
      </c>
      <c r="J63" s="49">
        <f>IF(OR($B$42=0,N(G63)=0),"",I63/ABS(G63))</f>
        <v/>
      </c>
      <c r="K63" s="50">
        <f>IF($B$42=0,"",IF(AND(I63&lt;&gt;0,ABS(I63)&gt;N($B$43)*ABS(G63),ABS(I63)&gt;=N($B$44)),IF($P63*I63&lt;0,"Unfavourable","Favourable"),""))</f>
        <v/>
      </c>
      <c r="L63" s="29">
        <f>$N$26</f>
        <v/>
      </c>
      <c r="M63" s="29">
        <f>IF($B$42=0,"",H63+L63-G63)</f>
        <v/>
      </c>
      <c r="N63" s="29">
        <f>IF($B$42=0,"",M63-L63)</f>
        <v/>
      </c>
      <c r="P63" s="51" t="n">
        <v>-1</v>
      </c>
    </row>
    <row r="64">
      <c r="A64" s="48">
        <f>$A$27&amp;""</f>
        <v/>
      </c>
      <c r="B64" s="29">
        <f>IF($B$42=0,"",INDEX($B$27:$M$27,$B$42))</f>
        <v/>
      </c>
      <c r="C64" s="29">
        <f>IF($B$42=0,"",INDEX($B$92:$M$92,$B$42))</f>
        <v/>
      </c>
      <c r="D64" s="29">
        <f>IF($B$42=0,"",C64-B64)</f>
        <v/>
      </c>
      <c r="E64" s="49">
        <f>IF(OR($B$42=0,N(B64)=0),"",D64/ABS(B64))</f>
        <v/>
      </c>
      <c r="F64" s="50">
        <f>IF($B$42=0,"",IF(AND(D64&lt;&gt;0,ABS(D64)&gt;N($B$43)*ABS(B64),ABS(D64)&gt;=N($B$44)),IF($P64*D64&lt;0,"Unfavourable","Favourable"),""))</f>
        <v/>
      </c>
      <c r="G64" s="29">
        <f>IF($B$42=0,"",SUMIF($B$11:$M$11,"&lt;="&amp;$B$42,$B$27:$M$27))</f>
        <v/>
      </c>
      <c r="H64" s="29">
        <f>IF($B$42=0,"",SUMIF($B$75:$M$75,"&lt;="&amp;$B$42,$B$92:$M$92))</f>
        <v/>
      </c>
      <c r="I64" s="29">
        <f>IF($B$42=0,"",H64-G64)</f>
        <v/>
      </c>
      <c r="J64" s="49">
        <f>IF(OR($B$42=0,N(G64)=0),"",I64/ABS(G64))</f>
        <v/>
      </c>
      <c r="K64" s="50">
        <f>IF($B$42=0,"",IF(AND(I64&lt;&gt;0,ABS(I64)&gt;N($B$43)*ABS(G64),ABS(I64)&gt;=N($B$44)),IF($P64*I64&lt;0,"Unfavourable","Favourable"),""))</f>
        <v/>
      </c>
      <c r="L64" s="29">
        <f>$N$27</f>
        <v/>
      </c>
      <c r="M64" s="29">
        <f>IF($B$42=0,"",H64+L64-G64)</f>
        <v/>
      </c>
      <c r="N64" s="29">
        <f>IF($B$42=0,"",M64-L64)</f>
        <v/>
      </c>
      <c r="P64" s="51" t="n">
        <v>-1</v>
      </c>
    </row>
    <row r="65">
      <c r="A65" s="48">
        <f>$A$28&amp;""</f>
        <v/>
      </c>
      <c r="B65" s="29">
        <f>IF($B$42=0,"",INDEX($B$28:$M$28,$B$42))</f>
        <v/>
      </c>
      <c r="C65" s="29">
        <f>IF($B$42=0,"",INDEX($B$93:$M$93,$B$42))</f>
        <v/>
      </c>
      <c r="D65" s="29">
        <f>IF($B$42=0,"",C65-B65)</f>
        <v/>
      </c>
      <c r="E65" s="49">
        <f>IF(OR($B$42=0,N(B65)=0),"",D65/ABS(B65))</f>
        <v/>
      </c>
      <c r="F65" s="50">
        <f>IF($B$42=0,"",IF(AND(D65&lt;&gt;0,ABS(D65)&gt;N($B$43)*ABS(B65),ABS(D65)&gt;=N($B$44)),IF($P65*D65&lt;0,"Unfavourable","Favourable"),""))</f>
        <v/>
      </c>
      <c r="G65" s="29">
        <f>IF($B$42=0,"",SUMIF($B$11:$M$11,"&lt;="&amp;$B$42,$B$28:$M$28))</f>
        <v/>
      </c>
      <c r="H65" s="29">
        <f>IF($B$42=0,"",SUMIF($B$75:$M$75,"&lt;="&amp;$B$42,$B$93:$M$93))</f>
        <v/>
      </c>
      <c r="I65" s="29">
        <f>IF($B$42=0,"",H65-G65)</f>
        <v/>
      </c>
      <c r="J65" s="49">
        <f>IF(OR($B$42=0,N(G65)=0),"",I65/ABS(G65))</f>
        <v/>
      </c>
      <c r="K65" s="50">
        <f>IF($B$42=0,"",IF(AND(I65&lt;&gt;0,ABS(I65)&gt;N($B$43)*ABS(G65),ABS(I65)&gt;=N($B$44)),IF($P65*I65&lt;0,"Unfavourable","Favourable"),""))</f>
        <v/>
      </c>
      <c r="L65" s="29">
        <f>$N$28</f>
        <v/>
      </c>
      <c r="M65" s="29">
        <f>IF($B$42=0,"",H65+L65-G65)</f>
        <v/>
      </c>
      <c r="N65" s="29">
        <f>IF($B$42=0,"",M65-L65)</f>
        <v/>
      </c>
      <c r="P65" s="51" t="n">
        <v>-1</v>
      </c>
    </row>
    <row r="66">
      <c r="A66" s="48">
        <f>$A$29&amp;""</f>
        <v/>
      </c>
      <c r="B66" s="29">
        <f>IF($B$42=0,"",INDEX($B$29:$M$29,$B$42))</f>
        <v/>
      </c>
      <c r="C66" s="29">
        <f>IF($B$42=0,"",INDEX($B$94:$M$94,$B$42))</f>
        <v/>
      </c>
      <c r="D66" s="29">
        <f>IF($B$42=0,"",C66-B66)</f>
        <v/>
      </c>
      <c r="E66" s="49">
        <f>IF(OR($B$42=0,N(B66)=0),"",D66/ABS(B66))</f>
        <v/>
      </c>
      <c r="F66" s="50">
        <f>IF($B$42=0,"",IF(AND(D66&lt;&gt;0,ABS(D66)&gt;N($B$43)*ABS(B66),ABS(D66)&gt;=N($B$44)),IF($P66*D66&lt;0,"Unfavourable","Favourable"),""))</f>
        <v/>
      </c>
      <c r="G66" s="29">
        <f>IF($B$42=0,"",SUMIF($B$11:$M$11,"&lt;="&amp;$B$42,$B$29:$M$29))</f>
        <v/>
      </c>
      <c r="H66" s="29">
        <f>IF($B$42=0,"",SUMIF($B$75:$M$75,"&lt;="&amp;$B$42,$B$94:$M$94))</f>
        <v/>
      </c>
      <c r="I66" s="29">
        <f>IF($B$42=0,"",H66-G66)</f>
        <v/>
      </c>
      <c r="J66" s="49">
        <f>IF(OR($B$42=0,N(G66)=0),"",I66/ABS(G66))</f>
        <v/>
      </c>
      <c r="K66" s="50">
        <f>IF($B$42=0,"",IF(AND(I66&lt;&gt;0,ABS(I66)&gt;N($B$43)*ABS(G66),ABS(I66)&gt;=N($B$44)),IF($P66*I66&lt;0,"Unfavourable","Favourable"),""))</f>
        <v/>
      </c>
      <c r="L66" s="29">
        <f>$N$29</f>
        <v/>
      </c>
      <c r="M66" s="29">
        <f>IF($B$42=0,"",H66+L66-G66)</f>
        <v/>
      </c>
      <c r="N66" s="29">
        <f>IF($B$42=0,"",M66-L66)</f>
        <v/>
      </c>
      <c r="P66" s="51" t="n">
        <v>-1</v>
      </c>
    </row>
    <row r="67">
      <c r="A67" s="48">
        <f>$A$30&amp;""</f>
        <v/>
      </c>
      <c r="B67" s="29">
        <f>IF($B$42=0,"",INDEX($B$30:$M$30,$B$42))</f>
        <v/>
      </c>
      <c r="C67" s="29">
        <f>IF($B$42=0,"",INDEX($B$95:$M$95,$B$42))</f>
        <v/>
      </c>
      <c r="D67" s="29">
        <f>IF($B$42=0,"",C67-B67)</f>
        <v/>
      </c>
      <c r="E67" s="49">
        <f>IF(OR($B$42=0,N(B67)=0),"",D67/ABS(B67))</f>
        <v/>
      </c>
      <c r="F67" s="50">
        <f>IF($B$42=0,"",IF(AND(D67&lt;&gt;0,ABS(D67)&gt;N($B$43)*ABS(B67),ABS(D67)&gt;=N($B$44)),IF($P67*D67&lt;0,"Unfavourable","Favourable"),""))</f>
        <v/>
      </c>
      <c r="G67" s="29">
        <f>IF($B$42=0,"",SUMIF($B$11:$M$11,"&lt;="&amp;$B$42,$B$30:$M$30))</f>
        <v/>
      </c>
      <c r="H67" s="29">
        <f>IF($B$42=0,"",SUMIF($B$75:$M$75,"&lt;="&amp;$B$42,$B$95:$M$95))</f>
        <v/>
      </c>
      <c r="I67" s="29">
        <f>IF($B$42=0,"",H67-G67)</f>
        <v/>
      </c>
      <c r="J67" s="49">
        <f>IF(OR($B$42=0,N(G67)=0),"",I67/ABS(G67))</f>
        <v/>
      </c>
      <c r="K67" s="50">
        <f>IF($B$42=0,"",IF(AND(I67&lt;&gt;0,ABS(I67)&gt;N($B$43)*ABS(G67),ABS(I67)&gt;=N($B$44)),IF($P67*I67&lt;0,"Unfavourable","Favourable"),""))</f>
        <v/>
      </c>
      <c r="L67" s="29">
        <f>$N$30</f>
        <v/>
      </c>
      <c r="M67" s="29">
        <f>IF($B$42=0,"",H67+L67-G67)</f>
        <v/>
      </c>
      <c r="N67" s="29">
        <f>IF($B$42=0,"",M67-L67)</f>
        <v/>
      </c>
      <c r="P67" s="51" t="n">
        <v>-1</v>
      </c>
    </row>
    <row r="68">
      <c r="A68" s="48">
        <f>$A$31&amp;""</f>
        <v/>
      </c>
      <c r="B68" s="29">
        <f>IF($B$42=0,"",INDEX($B$31:$M$31,$B$42))</f>
        <v/>
      </c>
      <c r="C68" s="29">
        <f>IF($B$42=0,"",INDEX($B$96:$M$96,$B$42))</f>
        <v/>
      </c>
      <c r="D68" s="29">
        <f>IF($B$42=0,"",C68-B68)</f>
        <v/>
      </c>
      <c r="E68" s="49">
        <f>IF(OR($B$42=0,N(B68)=0),"",D68/ABS(B68))</f>
        <v/>
      </c>
      <c r="F68" s="50">
        <f>IF($B$42=0,"",IF(AND(D68&lt;&gt;0,ABS(D68)&gt;N($B$43)*ABS(B68),ABS(D68)&gt;=N($B$44)),IF($P68*D68&lt;0,"Unfavourable","Favourable"),""))</f>
        <v/>
      </c>
      <c r="G68" s="29">
        <f>IF($B$42=0,"",SUMIF($B$11:$M$11,"&lt;="&amp;$B$42,$B$31:$M$31))</f>
        <v/>
      </c>
      <c r="H68" s="29">
        <f>IF($B$42=0,"",SUMIF($B$75:$M$75,"&lt;="&amp;$B$42,$B$96:$M$96))</f>
        <v/>
      </c>
      <c r="I68" s="29">
        <f>IF($B$42=0,"",H68-G68)</f>
        <v/>
      </c>
      <c r="J68" s="49">
        <f>IF(OR($B$42=0,N(G68)=0),"",I68/ABS(G68))</f>
        <v/>
      </c>
      <c r="K68" s="50">
        <f>IF($B$42=0,"",IF(AND(I68&lt;&gt;0,ABS(I68)&gt;N($B$43)*ABS(G68),ABS(I68)&gt;=N($B$44)),IF($P68*I68&lt;0,"Unfavourable","Favourable"),""))</f>
        <v/>
      </c>
      <c r="L68" s="29">
        <f>$N$31</f>
        <v/>
      </c>
      <c r="M68" s="29">
        <f>IF($B$42=0,"",H68+L68-G68)</f>
        <v/>
      </c>
      <c r="N68" s="29">
        <f>IF($B$42=0,"",M68-L68)</f>
        <v/>
      </c>
      <c r="P68" s="51" t="n">
        <v>-1</v>
      </c>
    </row>
    <row r="69">
      <c r="A69" s="48">
        <f>$A$32&amp;""</f>
        <v/>
      </c>
      <c r="B69" s="29">
        <f>IF($B$42=0,"",INDEX($B$32:$M$32,$B$42))</f>
        <v/>
      </c>
      <c r="C69" s="29">
        <f>IF($B$42=0,"",INDEX($B$97:$M$97,$B$42))</f>
        <v/>
      </c>
      <c r="D69" s="29">
        <f>IF($B$42=0,"",C69-B69)</f>
        <v/>
      </c>
      <c r="E69" s="49">
        <f>IF(OR($B$42=0,N(B69)=0),"",D69/ABS(B69))</f>
        <v/>
      </c>
      <c r="F69" s="50">
        <f>IF($B$42=0,"",IF(AND(D69&lt;&gt;0,ABS(D69)&gt;N($B$43)*ABS(B69),ABS(D69)&gt;=N($B$44)),IF($P69*D69&lt;0,"Unfavourable","Favourable"),""))</f>
        <v/>
      </c>
      <c r="G69" s="29">
        <f>IF($B$42=0,"",SUMIF($B$11:$M$11,"&lt;="&amp;$B$42,$B$32:$M$32))</f>
        <v/>
      </c>
      <c r="H69" s="29">
        <f>IF($B$42=0,"",SUMIF($B$75:$M$75,"&lt;="&amp;$B$42,$B$97:$M$97))</f>
        <v/>
      </c>
      <c r="I69" s="29">
        <f>IF($B$42=0,"",H69-G69)</f>
        <v/>
      </c>
      <c r="J69" s="49">
        <f>IF(OR($B$42=0,N(G69)=0),"",I69/ABS(G69))</f>
        <v/>
      </c>
      <c r="K69" s="50">
        <f>IF($B$42=0,"",IF(AND(I69&lt;&gt;0,ABS(I69)&gt;N($B$43)*ABS(G69),ABS(I69)&gt;=N($B$44)),IF($P69*I69&lt;0,"Unfavourable","Favourable"),""))</f>
        <v/>
      </c>
      <c r="L69" s="29">
        <f>$N$32</f>
        <v/>
      </c>
      <c r="M69" s="29">
        <f>IF($B$42=0,"",H69+L69-G69)</f>
        <v/>
      </c>
      <c r="N69" s="29">
        <f>IF($B$42=0,"",M69-L69)</f>
        <v/>
      </c>
      <c r="P69" s="51" t="n">
        <v>-1</v>
      </c>
    </row>
    <row r="70">
      <c r="A70" s="48">
        <f>$A$33&amp;""</f>
        <v/>
      </c>
      <c r="B70" s="29">
        <f>IF($B$42=0,"",INDEX($B$33:$M$33,$B$42))</f>
        <v/>
      </c>
      <c r="C70" s="29">
        <f>IF($B$42=0,"",INDEX($B$98:$M$98,$B$42))</f>
        <v/>
      </c>
      <c r="D70" s="29">
        <f>IF($B$42=0,"",C70-B70)</f>
        <v/>
      </c>
      <c r="E70" s="49">
        <f>IF(OR($B$42=0,N(B70)=0),"",D70/ABS(B70))</f>
        <v/>
      </c>
      <c r="F70" s="50">
        <f>IF($B$42=0,"",IF(AND(D70&lt;&gt;0,ABS(D70)&gt;N($B$43)*ABS(B70),ABS(D70)&gt;=N($B$44)),IF($P70*D70&lt;0,"Unfavourable","Favourable"),""))</f>
        <v/>
      </c>
      <c r="G70" s="29">
        <f>IF($B$42=0,"",SUMIF($B$11:$M$11,"&lt;="&amp;$B$42,$B$33:$M$33))</f>
        <v/>
      </c>
      <c r="H70" s="29">
        <f>IF($B$42=0,"",SUMIF($B$75:$M$75,"&lt;="&amp;$B$42,$B$98:$M$98))</f>
        <v/>
      </c>
      <c r="I70" s="29">
        <f>IF($B$42=0,"",H70-G70)</f>
        <v/>
      </c>
      <c r="J70" s="49">
        <f>IF(OR($B$42=0,N(G70)=0),"",I70/ABS(G70))</f>
        <v/>
      </c>
      <c r="K70" s="50">
        <f>IF($B$42=0,"",IF(AND(I70&lt;&gt;0,ABS(I70)&gt;N($B$43)*ABS(G70),ABS(I70)&gt;=N($B$44)),IF($P70*I70&lt;0,"Unfavourable","Favourable"),""))</f>
        <v/>
      </c>
      <c r="L70" s="29">
        <f>$N$33</f>
        <v/>
      </c>
      <c r="M70" s="29">
        <f>IF($B$42=0,"",H70+L70-G70)</f>
        <v/>
      </c>
      <c r="N70" s="29">
        <f>IF($B$42=0,"",M70-L70)</f>
        <v/>
      </c>
      <c r="P70" s="51" t="n">
        <v>-1</v>
      </c>
    </row>
    <row r="71">
      <c r="A71" s="48">
        <f>$A$34&amp;""</f>
        <v/>
      </c>
      <c r="B71" s="29">
        <f>IF($B$42=0,"",INDEX($B$34:$M$34,$B$42))</f>
        <v/>
      </c>
      <c r="C71" s="29">
        <f>IF($B$42=0,"",INDEX($B$99:$M$99,$B$42))</f>
        <v/>
      </c>
      <c r="D71" s="29">
        <f>IF($B$42=0,"",C71-B71)</f>
        <v/>
      </c>
      <c r="E71" s="49">
        <f>IF(OR($B$42=0,N(B71)=0),"",D71/ABS(B71))</f>
        <v/>
      </c>
      <c r="F71" s="50">
        <f>IF($B$42=0,"",IF(AND(D71&lt;&gt;0,ABS(D71)&gt;N($B$43)*ABS(B71),ABS(D71)&gt;=N($B$44)),IF($P71*D71&lt;0,"Unfavourable","Favourable"),""))</f>
        <v/>
      </c>
      <c r="G71" s="29">
        <f>IF($B$42=0,"",SUMIF($B$11:$M$11,"&lt;="&amp;$B$42,$B$34:$M$34))</f>
        <v/>
      </c>
      <c r="H71" s="29">
        <f>IF($B$42=0,"",SUMIF($B$75:$M$75,"&lt;="&amp;$B$42,$B$99:$M$99))</f>
        <v/>
      </c>
      <c r="I71" s="29">
        <f>IF($B$42=0,"",H71-G71)</f>
        <v/>
      </c>
      <c r="J71" s="49">
        <f>IF(OR($B$42=0,N(G71)=0),"",I71/ABS(G71))</f>
        <v/>
      </c>
      <c r="K71" s="50">
        <f>IF($B$42=0,"",IF(AND(I71&lt;&gt;0,ABS(I71)&gt;N($B$43)*ABS(G71),ABS(I71)&gt;=N($B$44)),IF($P71*I71&lt;0,"Unfavourable","Favourable"),""))</f>
        <v/>
      </c>
      <c r="L71" s="29">
        <f>$N$34</f>
        <v/>
      </c>
      <c r="M71" s="29">
        <f>IF($B$42=0,"",H71+L71-G71)</f>
        <v/>
      </c>
      <c r="N71" s="29">
        <f>IF($B$42=0,"",M71-L71)</f>
        <v/>
      </c>
      <c r="P71" s="51" t="n">
        <v>-1</v>
      </c>
    </row>
    <row r="72">
      <c r="A72" s="18" t="inlineStr">
        <is>
          <t>Total fixed costs</t>
        </is>
      </c>
      <c r="B72" s="31">
        <f>IF($B$42=0,"",INDEX($B$35:$M$35,$B$42))</f>
        <v/>
      </c>
      <c r="C72" s="31">
        <f>IF($B$42=0,"",INDEX($B$100:$M$100,$B$42))</f>
        <v/>
      </c>
      <c r="D72" s="31">
        <f>IF($B$42=0,"",C72-B72)</f>
        <v/>
      </c>
      <c r="E72" s="52">
        <f>IF(OR($B$42=0,N(B72)=0),"",D72/ABS(B72))</f>
        <v/>
      </c>
      <c r="F72" s="53">
        <f>IF($B$42=0,"",IF(AND(D72&lt;&gt;0,ABS(D72)&gt;N($B$43)*ABS(B72),ABS(D72)&gt;=N($B$44)),IF($P72*D72&lt;0,"Unfavourable","Favourable"),""))</f>
        <v/>
      </c>
      <c r="G72" s="31">
        <f>IF($B$42=0,"",SUMIF($B$11:$M$11,"&lt;="&amp;$B$42,$B$35:$M$35))</f>
        <v/>
      </c>
      <c r="H72" s="31">
        <f>IF($B$42=0,"",SUMIF($B$75:$M$75,"&lt;="&amp;$B$42,$B$100:$M$100))</f>
        <v/>
      </c>
      <c r="I72" s="31">
        <f>IF($B$42=0,"",H72-G72)</f>
        <v/>
      </c>
      <c r="J72" s="52">
        <f>IF(OR($B$42=0,N(G72)=0),"",I72/ABS(G72))</f>
        <v/>
      </c>
      <c r="K72" s="53">
        <f>IF($B$42=0,"",IF(AND(I72&lt;&gt;0,ABS(I72)&gt;N($B$43)*ABS(G72),ABS(I72)&gt;=N($B$44)),IF($P72*I72&lt;0,"Unfavourable","Favourable"),""))</f>
        <v/>
      </c>
      <c r="L72" s="31">
        <f>$N$35</f>
        <v/>
      </c>
      <c r="M72" s="31">
        <f>IF($B$42=0,"",H72+L72-G72)</f>
        <v/>
      </c>
      <c r="N72" s="31">
        <f>IF($B$42=0,"",M72-L72)</f>
        <v/>
      </c>
      <c r="P72" s="51" t="n">
        <v>-1</v>
      </c>
    </row>
    <row r="73" ht="20" customHeight="1">
      <c r="A73" s="56" t="inlineStr">
        <is>
          <t>Operating profit</t>
        </is>
      </c>
      <c r="B73" s="37">
        <f>IF($B$42=0,"",INDEX($B$36:$M$36,$B$42))</f>
        <v/>
      </c>
      <c r="C73" s="37">
        <f>IF($B$42=0,"",INDEX($B$101:$M$101,$B$42))</f>
        <v/>
      </c>
      <c r="D73" s="37">
        <f>IF($B$42=0,"",C73-B73)</f>
        <v/>
      </c>
      <c r="E73" s="57">
        <f>IF(OR($B$42=0,N(B73)=0),"",D73/ABS(B73))</f>
        <v/>
      </c>
      <c r="F73" s="58">
        <f>IF($B$42=0,"",IF(AND(D73&lt;&gt;0,ABS(D73)&gt;N($B$43)*ABS(B73),ABS(D73)&gt;=N($B$44)),IF($P73*D73&lt;0,"Unfavourable","Favourable"),""))</f>
        <v/>
      </c>
      <c r="G73" s="37">
        <f>IF($B$42=0,"",SUMIF($B$11:$M$11,"&lt;="&amp;$B$42,$B$36:$M$36))</f>
        <v/>
      </c>
      <c r="H73" s="37">
        <f>IF($B$42=0,"",SUMIF($B$75:$M$75,"&lt;="&amp;$B$42,$B$101:$M$101))</f>
        <v/>
      </c>
      <c r="I73" s="37">
        <f>IF($B$42=0,"",H73-G73)</f>
        <v/>
      </c>
      <c r="J73" s="57">
        <f>IF(OR($B$42=0,N(G73)=0),"",I73/ABS(G73))</f>
        <v/>
      </c>
      <c r="K73" s="58">
        <f>IF($B$42=0,"",IF(AND(I73&lt;&gt;0,ABS(I73)&gt;N($B$43)*ABS(G73),ABS(I73)&gt;=N($B$44)),IF($P73*I73&lt;0,"Unfavourable","Favourable"),""))</f>
        <v/>
      </c>
      <c r="L73" s="37">
        <f>$N$36</f>
        <v/>
      </c>
      <c r="M73" s="37">
        <f>IF($B$42=0,"",H73+L73-G73)</f>
        <v/>
      </c>
      <c r="N73" s="37">
        <f>IF($B$42=0,"",M73-L73)</f>
        <v/>
      </c>
      <c r="P73" s="51" t="n">
        <v>1</v>
      </c>
    </row>
    <row r="75" ht="18" customHeight="1">
      <c r="A75" s="21" t="inlineStr">
        <is>
          <t>Monthly actuals, to enter</t>
        </is>
      </c>
      <c r="B75" s="22" t="n">
        <v>1</v>
      </c>
      <c r="C75" s="22" t="n">
        <v>2</v>
      </c>
      <c r="D75" s="22" t="n">
        <v>3</v>
      </c>
      <c r="E75" s="22" t="n">
        <v>4</v>
      </c>
      <c r="F75" s="22" t="n">
        <v>5</v>
      </c>
      <c r="G75" s="22" t="n">
        <v>6</v>
      </c>
      <c r="H75" s="22" t="n">
        <v>7</v>
      </c>
      <c r="I75" s="22" t="n">
        <v>8</v>
      </c>
      <c r="J75" s="22" t="n">
        <v>9</v>
      </c>
      <c r="K75" s="22" t="n">
        <v>10</v>
      </c>
      <c r="L75" s="22" t="n">
        <v>11</v>
      </c>
      <c r="M75" s="22" t="n">
        <v>12</v>
      </c>
      <c r="N75" s="23" t="inlineStr">
        <is>
          <t>Total entered</t>
        </is>
      </c>
    </row>
    <row r="76">
      <c r="A76" s="24" t="inlineStr">
        <is>
          <t>Months of the year</t>
        </is>
      </c>
      <c r="B76" s="25">
        <f>B$12</f>
        <v/>
      </c>
      <c r="C76" s="25">
        <f>C$12</f>
        <v/>
      </c>
      <c r="D76" s="25">
        <f>D$12</f>
        <v/>
      </c>
      <c r="E76" s="25">
        <f>E$12</f>
        <v/>
      </c>
      <c r="F76" s="25">
        <f>F$12</f>
        <v/>
      </c>
      <c r="G76" s="25">
        <f>G$12</f>
        <v/>
      </c>
      <c r="H76" s="25">
        <f>H$12</f>
        <v/>
      </c>
      <c r="I76" s="25">
        <f>I$12</f>
        <v/>
      </c>
      <c r="J76" s="25">
        <f>J$12</f>
        <v/>
      </c>
      <c r="K76" s="25">
        <f>K$12</f>
        <v/>
      </c>
      <c r="L76" s="25">
        <f>L$12</f>
        <v/>
      </c>
      <c r="M76" s="25">
        <f>M$12</f>
        <v/>
      </c>
      <c r="N76" s="4" t="n"/>
    </row>
    <row r="77" ht="18" customHeight="1">
      <c r="A77" s="26" t="inlineStr">
        <is>
          <t>Revenue</t>
        </is>
      </c>
    </row>
    <row r="78">
      <c r="A78" s="48">
        <f>$A$14&amp;""</f>
        <v/>
      </c>
      <c r="B78" s="28" t="n">
        <v>38000</v>
      </c>
      <c r="C78" s="28" t="n">
        <v>38000</v>
      </c>
      <c r="D78" s="28" t="n">
        <v>38000</v>
      </c>
      <c r="E78" s="28" t="n">
        <v>38000</v>
      </c>
      <c r="F78" s="28" t="n">
        <v>38000</v>
      </c>
      <c r="G78" s="28" t="n">
        <v>38000</v>
      </c>
      <c r="H78" s="28" t="n">
        <v>38000</v>
      </c>
      <c r="I78" s="28" t="n">
        <v>38000</v>
      </c>
      <c r="J78" s="28" t="n"/>
      <c r="K78" s="28" t="n"/>
      <c r="L78" s="28" t="n"/>
      <c r="M78" s="28" t="n"/>
      <c r="N78" s="29">
        <f>SUM(B78:M78)</f>
        <v/>
      </c>
    </row>
    <row r="79">
      <c r="A79" s="48">
        <f>$A$15&amp;""</f>
        <v/>
      </c>
      <c r="B79" s="28" t="n">
        <v>42000</v>
      </c>
      <c r="C79" s="28" t="n">
        <v>38000</v>
      </c>
      <c r="D79" s="28" t="n">
        <v>51000</v>
      </c>
      <c r="E79" s="28" t="n">
        <v>47000</v>
      </c>
      <c r="F79" s="28" t="n">
        <v>36000</v>
      </c>
      <c r="G79" s="28" t="n">
        <v>52000</v>
      </c>
      <c r="H79" s="28" t="n">
        <v>33000</v>
      </c>
      <c r="I79" s="28" t="n">
        <v>7500</v>
      </c>
      <c r="J79" s="28" t="n"/>
      <c r="K79" s="28" t="n"/>
      <c r="L79" s="28" t="n"/>
      <c r="M79" s="28" t="n"/>
      <c r="N79" s="29">
        <f>SUM(B79:M79)</f>
        <v/>
      </c>
    </row>
    <row r="80">
      <c r="A80" s="48">
        <f>$A$16&amp;""</f>
        <v/>
      </c>
      <c r="B80" s="28" t="n">
        <v>7000</v>
      </c>
      <c r="C80" s="28" t="n">
        <v>11000</v>
      </c>
      <c r="D80" s="28" t="n">
        <v>12500</v>
      </c>
      <c r="E80" s="28" t="n">
        <v>9000</v>
      </c>
      <c r="F80" s="28" t="n">
        <v>8500</v>
      </c>
      <c r="G80" s="28" t="n">
        <v>10000</v>
      </c>
      <c r="H80" s="28" t="n">
        <v>3500</v>
      </c>
      <c r="I80" s="28" t="n">
        <v>0</v>
      </c>
      <c r="J80" s="28" t="n"/>
      <c r="K80" s="28" t="n"/>
      <c r="L80" s="28" t="n"/>
      <c r="M80" s="28" t="n"/>
      <c r="N80" s="29">
        <f>SUM(B80:M80)</f>
        <v/>
      </c>
    </row>
    <row r="81">
      <c r="A81" s="48">
        <f>$A$17&amp;""</f>
        <v/>
      </c>
      <c r="B81" s="28" t="n">
        <v>6200</v>
      </c>
      <c r="C81" s="28" t="n">
        <v>5800</v>
      </c>
      <c r="D81" s="28" t="n">
        <v>6100</v>
      </c>
      <c r="E81" s="28" t="n">
        <v>6000</v>
      </c>
      <c r="F81" s="28" t="n">
        <v>6300</v>
      </c>
      <c r="G81" s="28" t="n">
        <v>5900</v>
      </c>
      <c r="H81" s="28" t="n">
        <v>6000</v>
      </c>
      <c r="I81" s="28" t="n">
        <v>6100</v>
      </c>
      <c r="J81" s="28" t="n"/>
      <c r="K81" s="28" t="n"/>
      <c r="L81" s="28" t="n"/>
      <c r="M81" s="28" t="n"/>
      <c r="N81" s="29">
        <f>SUM(B81:M81)</f>
        <v/>
      </c>
    </row>
    <row r="82">
      <c r="A82" s="18" t="inlineStr">
        <is>
          <t>Total revenue</t>
        </is>
      </c>
      <c r="B82" s="31">
        <f>SUM(B78:B81)</f>
        <v/>
      </c>
      <c r="C82" s="31">
        <f>SUM(C78:C81)</f>
        <v/>
      </c>
      <c r="D82" s="31">
        <f>SUM(D78:D81)</f>
        <v/>
      </c>
      <c r="E82" s="31">
        <f>SUM(E78:E81)</f>
        <v/>
      </c>
      <c r="F82" s="31">
        <f>SUM(F78:F81)</f>
        <v/>
      </c>
      <c r="G82" s="31">
        <f>SUM(G78:G81)</f>
        <v/>
      </c>
      <c r="H82" s="31">
        <f>SUM(H78:H81)</f>
        <v/>
      </c>
      <c r="I82" s="31">
        <f>SUM(I78:I81)</f>
        <v/>
      </c>
      <c r="J82" s="31">
        <f>SUM(J78:J81)</f>
        <v/>
      </c>
      <c r="K82" s="31">
        <f>SUM(K78:K81)</f>
        <v/>
      </c>
      <c r="L82" s="31">
        <f>SUM(L78:L81)</f>
        <v/>
      </c>
      <c r="M82" s="31">
        <f>SUM(M78:M81)</f>
        <v/>
      </c>
      <c r="N82" s="31">
        <f>SUM(N78:N81)</f>
        <v/>
      </c>
    </row>
    <row r="83" ht="18" customHeight="1">
      <c r="A83" s="26" t="inlineStr">
        <is>
          <t>Variable costs</t>
        </is>
      </c>
    </row>
    <row r="84">
      <c r="A84" s="48">
        <f>$A$20&amp;""</f>
        <v/>
      </c>
      <c r="B84" s="28" t="n">
        <v>4600</v>
      </c>
      <c r="C84" s="28" t="n">
        <v>4700</v>
      </c>
      <c r="D84" s="28" t="n">
        <v>5300</v>
      </c>
      <c r="E84" s="28" t="n">
        <v>5000</v>
      </c>
      <c r="F84" s="28" t="n">
        <v>4500</v>
      </c>
      <c r="G84" s="28" t="n">
        <v>5200</v>
      </c>
      <c r="H84" s="28" t="n">
        <v>4000</v>
      </c>
      <c r="I84" s="28" t="n">
        <v>2700</v>
      </c>
      <c r="J84" s="28" t="n"/>
      <c r="K84" s="28" t="n"/>
      <c r="L84" s="28" t="n"/>
      <c r="M84" s="28" t="n"/>
      <c r="N84" s="29">
        <f>SUM(B84:M84)</f>
        <v/>
      </c>
    </row>
    <row r="85">
      <c r="A85" s="48">
        <f>$A$21&amp;""</f>
        <v/>
      </c>
      <c r="B85" s="28" t="n">
        <v>9500</v>
      </c>
      <c r="C85" s="28" t="n">
        <v>10800</v>
      </c>
      <c r="D85" s="28" t="n">
        <v>12600</v>
      </c>
      <c r="E85" s="28" t="n">
        <v>12000</v>
      </c>
      <c r="F85" s="28" t="n">
        <v>11200</v>
      </c>
      <c r="G85" s="28" t="n">
        <v>13400</v>
      </c>
      <c r="H85" s="28" t="n">
        <v>9900</v>
      </c>
      <c r="I85" s="28" t="n">
        <v>6400</v>
      </c>
      <c r="J85" s="28" t="n"/>
      <c r="K85" s="28" t="n"/>
      <c r="L85" s="28" t="n"/>
      <c r="M85" s="28" t="n"/>
      <c r="N85" s="29">
        <f>SUM(B85:M85)</f>
        <v/>
      </c>
    </row>
    <row r="86">
      <c r="A86" s="48">
        <f>$A$22&amp;""</f>
        <v/>
      </c>
      <c r="B86" s="28" t="n">
        <v>2800</v>
      </c>
      <c r="C86" s="28" t="n">
        <v>2700</v>
      </c>
      <c r="D86" s="28" t="n">
        <v>3200</v>
      </c>
      <c r="E86" s="28" t="n">
        <v>3000</v>
      </c>
      <c r="F86" s="28" t="n">
        <v>2600</v>
      </c>
      <c r="G86" s="28" t="n">
        <v>3200</v>
      </c>
      <c r="H86" s="28" t="n">
        <v>2400</v>
      </c>
      <c r="I86" s="28" t="n">
        <v>1600</v>
      </c>
      <c r="J86" s="28" t="n"/>
      <c r="K86" s="28" t="n"/>
      <c r="L86" s="28" t="n"/>
      <c r="M86" s="28" t="n"/>
      <c r="N86" s="29">
        <f>SUM(B86:M86)</f>
        <v/>
      </c>
    </row>
    <row r="87">
      <c r="A87" s="18" t="inlineStr">
        <is>
          <t>Total variable costs</t>
        </is>
      </c>
      <c r="B87" s="31">
        <f>SUM(B84:B86)</f>
        <v/>
      </c>
      <c r="C87" s="31">
        <f>SUM(C84:C86)</f>
        <v/>
      </c>
      <c r="D87" s="31">
        <f>SUM(D84:D86)</f>
        <v/>
      </c>
      <c r="E87" s="31">
        <f>SUM(E84:E86)</f>
        <v/>
      </c>
      <c r="F87" s="31">
        <f>SUM(F84:F86)</f>
        <v/>
      </c>
      <c r="G87" s="31">
        <f>SUM(G84:G86)</f>
        <v/>
      </c>
      <c r="H87" s="31">
        <f>SUM(H84:H86)</f>
        <v/>
      </c>
      <c r="I87" s="31">
        <f>SUM(I84:I86)</f>
        <v/>
      </c>
      <c r="J87" s="31">
        <f>SUM(J84:J86)</f>
        <v/>
      </c>
      <c r="K87" s="31">
        <f>SUM(K84:K86)</f>
        <v/>
      </c>
      <c r="L87" s="31">
        <f>SUM(L84:L86)</f>
        <v/>
      </c>
      <c r="M87" s="31">
        <f>SUM(M84:M86)</f>
        <v/>
      </c>
      <c r="N87" s="31">
        <f>SUM(N84:N86)</f>
        <v/>
      </c>
    </row>
    <row r="88">
      <c r="A88" s="18" t="inlineStr">
        <is>
          <t>Contribution margin (and margin ratio)</t>
        </is>
      </c>
      <c r="B88" s="17">
        <f>B82-B87</f>
        <v/>
      </c>
      <c r="C88" s="17">
        <f>C82-C87</f>
        <v/>
      </c>
      <c r="D88" s="17">
        <f>D82-D87</f>
        <v/>
      </c>
      <c r="E88" s="17">
        <f>E82-E87</f>
        <v/>
      </c>
      <c r="F88" s="17">
        <f>F82-F87</f>
        <v/>
      </c>
      <c r="G88" s="17">
        <f>G82-G87</f>
        <v/>
      </c>
      <c r="H88" s="17">
        <f>H82-H87</f>
        <v/>
      </c>
      <c r="I88" s="17">
        <f>I82-I87</f>
        <v/>
      </c>
      <c r="J88" s="17">
        <f>J82-J87</f>
        <v/>
      </c>
      <c r="K88" s="17">
        <f>K82-K87</f>
        <v/>
      </c>
      <c r="L88" s="17">
        <f>L82-L87</f>
        <v/>
      </c>
      <c r="M88" s="17">
        <f>M82-M87</f>
        <v/>
      </c>
      <c r="N88" s="17">
        <f>N82-N87</f>
        <v/>
      </c>
    </row>
    <row r="89">
      <c r="A89" s="18" t="inlineStr">
        <is>
          <t>Margin ratio (variance in points)</t>
        </is>
      </c>
      <c r="B89" s="54">
        <f>IF(N(B82)=0,"",B88/B82)</f>
        <v/>
      </c>
      <c r="C89" s="54">
        <f>IF(N(C82)=0,"",C88/C82)</f>
        <v/>
      </c>
      <c r="D89" s="54">
        <f>IF(N(D82)=0,"",D88/D82)</f>
        <v/>
      </c>
      <c r="E89" s="54">
        <f>IF(N(E82)=0,"",E88/E82)</f>
        <v/>
      </c>
      <c r="F89" s="54">
        <f>IF(N(F82)=0,"",F88/F82)</f>
        <v/>
      </c>
      <c r="G89" s="54">
        <f>IF(N(G82)=0,"",G88/G82)</f>
        <v/>
      </c>
      <c r="H89" s="54">
        <f>IF(N(H82)=0,"",H88/H82)</f>
        <v/>
      </c>
      <c r="I89" s="54">
        <f>IF(N(I82)=0,"",I88/I82)</f>
        <v/>
      </c>
      <c r="J89" s="54">
        <f>IF(N(J82)=0,"",J88/J82)</f>
        <v/>
      </c>
      <c r="K89" s="54">
        <f>IF(N(K82)=0,"",K88/K82)</f>
        <v/>
      </c>
      <c r="L89" s="54">
        <f>IF(N(L82)=0,"",L88/L82)</f>
        <v/>
      </c>
      <c r="M89" s="54">
        <f>IF(N(M82)=0,"",M88/M82)</f>
        <v/>
      </c>
      <c r="N89" s="54">
        <f>IF(N(N82)=0,"",N88/N82)</f>
        <v/>
      </c>
    </row>
    <row r="90" ht="18" customHeight="1">
      <c r="A90" s="26" t="inlineStr">
        <is>
          <t>Fixed costs</t>
        </is>
      </c>
    </row>
    <row r="91">
      <c r="A91" s="48">
        <f>$A$26&amp;""</f>
        <v/>
      </c>
      <c r="B91" s="28" t="n">
        <v>46000</v>
      </c>
      <c r="C91" s="28" t="n">
        <v>46000</v>
      </c>
      <c r="D91" s="28" t="n">
        <v>46500</v>
      </c>
      <c r="E91" s="28" t="n">
        <v>46500</v>
      </c>
      <c r="F91" s="28" t="n">
        <v>47800</v>
      </c>
      <c r="G91" s="28" t="n">
        <v>48000</v>
      </c>
      <c r="H91" s="28" t="n">
        <v>48000</v>
      </c>
      <c r="I91" s="28" t="n">
        <v>46000</v>
      </c>
      <c r="J91" s="28" t="n"/>
      <c r="K91" s="28" t="n"/>
      <c r="L91" s="28" t="n"/>
      <c r="M91" s="28" t="n"/>
      <c r="N91" s="29">
        <f>SUM(B91:M91)</f>
        <v/>
      </c>
    </row>
    <row r="92">
      <c r="A92" s="48">
        <f>$A$27&amp;""</f>
        <v/>
      </c>
      <c r="B92" s="28" t="n">
        <v>10000</v>
      </c>
      <c r="C92" s="28" t="n">
        <v>10000</v>
      </c>
      <c r="D92" s="28" t="n">
        <v>10000</v>
      </c>
      <c r="E92" s="28" t="n">
        <v>10000</v>
      </c>
      <c r="F92" s="28" t="n">
        <v>10000</v>
      </c>
      <c r="G92" s="28" t="n">
        <v>10000</v>
      </c>
      <c r="H92" s="28" t="n">
        <v>10000</v>
      </c>
      <c r="I92" s="28" t="n">
        <v>10000</v>
      </c>
      <c r="J92" s="28" t="n"/>
      <c r="K92" s="28" t="n"/>
      <c r="L92" s="28" t="n"/>
      <c r="M92" s="28" t="n"/>
      <c r="N92" s="29">
        <f>SUM(B92:M92)</f>
        <v/>
      </c>
    </row>
    <row r="93">
      <c r="A93" s="48">
        <f>$A$28&amp;""</f>
        <v/>
      </c>
      <c r="B93" s="28" t="n">
        <v>6500</v>
      </c>
      <c r="C93" s="28" t="n">
        <v>6500</v>
      </c>
      <c r="D93" s="28" t="n">
        <v>6500</v>
      </c>
      <c r="E93" s="28" t="n">
        <v>6500</v>
      </c>
      <c r="F93" s="28" t="n">
        <v>6500</v>
      </c>
      <c r="G93" s="28" t="n">
        <v>6500</v>
      </c>
      <c r="H93" s="28" t="n">
        <v>6500</v>
      </c>
      <c r="I93" s="28" t="n">
        <v>6500</v>
      </c>
      <c r="J93" s="28" t="n"/>
      <c r="K93" s="28" t="n"/>
      <c r="L93" s="28" t="n"/>
      <c r="M93" s="28" t="n"/>
      <c r="N93" s="29">
        <f>SUM(B93:M93)</f>
        <v/>
      </c>
    </row>
    <row r="94">
      <c r="A94" s="48">
        <f>$A$29&amp;""</f>
        <v/>
      </c>
      <c r="B94" s="28" t="n">
        <v>3000</v>
      </c>
      <c r="C94" s="28" t="n">
        <v>3100</v>
      </c>
      <c r="D94" s="28" t="n">
        <v>2900</v>
      </c>
      <c r="E94" s="28" t="n">
        <v>3400</v>
      </c>
      <c r="F94" s="28" t="n">
        <v>3000</v>
      </c>
      <c r="G94" s="28" t="n">
        <v>3200</v>
      </c>
      <c r="H94" s="28" t="n">
        <v>3000</v>
      </c>
      <c r="I94" s="28" t="n">
        <v>3000</v>
      </c>
      <c r="J94" s="28" t="n"/>
      <c r="K94" s="28" t="n"/>
      <c r="L94" s="28" t="n"/>
      <c r="M94" s="28" t="n"/>
      <c r="N94" s="29">
        <f>SUM(B94:M94)</f>
        <v/>
      </c>
    </row>
    <row r="95">
      <c r="A95" s="48">
        <f>$A$30&amp;""</f>
        <v/>
      </c>
      <c r="B95" s="28" t="n">
        <v>2300</v>
      </c>
      <c r="C95" s="28" t="n">
        <v>2600</v>
      </c>
      <c r="D95" s="28" t="n">
        <v>7400</v>
      </c>
      <c r="E95" s="28" t="n">
        <v>2400</v>
      </c>
      <c r="F95" s="28" t="n">
        <v>3900</v>
      </c>
      <c r="G95" s="28" t="n">
        <v>2500</v>
      </c>
      <c r="H95" s="28" t="n">
        <v>1800</v>
      </c>
      <c r="I95" s="28" t="n">
        <v>900</v>
      </c>
      <c r="J95" s="28" t="n"/>
      <c r="K95" s="28" t="n"/>
      <c r="L95" s="28" t="n"/>
      <c r="M95" s="28" t="n"/>
      <c r="N95" s="29">
        <f>SUM(B95:M95)</f>
        <v/>
      </c>
    </row>
    <row r="96">
      <c r="A96" s="48">
        <f>$A$31&amp;""</f>
        <v/>
      </c>
      <c r="B96" s="28" t="n">
        <v>2000</v>
      </c>
      <c r="C96" s="28" t="n">
        <v>2000</v>
      </c>
      <c r="D96" s="28" t="n">
        <v>2000</v>
      </c>
      <c r="E96" s="28" t="n">
        <v>4200</v>
      </c>
      <c r="F96" s="28" t="n">
        <v>2000</v>
      </c>
      <c r="G96" s="28" t="n">
        <v>2000</v>
      </c>
      <c r="H96" s="28" t="n">
        <v>2000</v>
      </c>
      <c r="I96" s="28" t="n">
        <v>2000</v>
      </c>
      <c r="J96" s="28" t="n"/>
      <c r="K96" s="28" t="n"/>
      <c r="L96" s="28" t="n"/>
      <c r="M96" s="28" t="n"/>
      <c r="N96" s="29">
        <f>SUM(B96:M96)</f>
        <v/>
      </c>
    </row>
    <row r="97">
      <c r="A97" s="48">
        <f>$A$32&amp;""</f>
        <v/>
      </c>
      <c r="B97" s="28" t="n">
        <v>800</v>
      </c>
      <c r="C97" s="28" t="n">
        <v>800</v>
      </c>
      <c r="D97" s="28" t="n">
        <v>800</v>
      </c>
      <c r="E97" s="28" t="n">
        <v>800</v>
      </c>
      <c r="F97" s="28" t="n">
        <v>800</v>
      </c>
      <c r="G97" s="28" t="n">
        <v>800</v>
      </c>
      <c r="H97" s="28" t="n">
        <v>800</v>
      </c>
      <c r="I97" s="28" t="n">
        <v>800</v>
      </c>
      <c r="J97" s="28" t="n"/>
      <c r="K97" s="28" t="n"/>
      <c r="L97" s="28" t="n"/>
      <c r="M97" s="28" t="n"/>
      <c r="N97" s="29">
        <f>SUM(B97:M97)</f>
        <v/>
      </c>
    </row>
    <row r="98">
      <c r="A98" s="48">
        <f>$A$33&amp;""</f>
        <v/>
      </c>
      <c r="B98" s="28" t="n">
        <v>1500</v>
      </c>
      <c r="C98" s="28" t="n">
        <v>1500</v>
      </c>
      <c r="D98" s="28" t="n">
        <v>1500</v>
      </c>
      <c r="E98" s="28" t="n">
        <v>1500</v>
      </c>
      <c r="F98" s="28" t="n">
        <v>1500</v>
      </c>
      <c r="G98" s="28" t="n">
        <v>1500</v>
      </c>
      <c r="H98" s="28" t="n">
        <v>1500</v>
      </c>
      <c r="I98" s="28" t="n">
        <v>1500</v>
      </c>
      <c r="J98" s="28" t="n"/>
      <c r="K98" s="28" t="n"/>
      <c r="L98" s="28" t="n"/>
      <c r="M98" s="28" t="n"/>
      <c r="N98" s="29">
        <f>SUM(B98:M98)</f>
        <v/>
      </c>
    </row>
    <row r="99">
      <c r="A99" s="48">
        <f>$A$34&amp;""</f>
        <v/>
      </c>
      <c r="B99" s="28" t="n">
        <v>1100</v>
      </c>
      <c r="C99" s="28" t="n">
        <v>1300</v>
      </c>
      <c r="D99" s="28" t="n">
        <v>1200</v>
      </c>
      <c r="E99" s="28" t="n">
        <v>1250</v>
      </c>
      <c r="F99" s="28" t="n">
        <v>1150</v>
      </c>
      <c r="G99" s="28" t="n">
        <v>1200</v>
      </c>
      <c r="H99" s="28" t="n">
        <v>1300</v>
      </c>
      <c r="I99" s="28" t="n">
        <v>1200</v>
      </c>
      <c r="J99" s="28" t="n"/>
      <c r="K99" s="28" t="n"/>
      <c r="L99" s="28" t="n"/>
      <c r="M99" s="28" t="n"/>
      <c r="N99" s="29">
        <f>SUM(B99:M99)</f>
        <v/>
      </c>
    </row>
    <row r="100">
      <c r="A100" s="18" t="inlineStr">
        <is>
          <t>Total fixed costs</t>
        </is>
      </c>
      <c r="B100" s="31">
        <f>SUM(B91:B99)</f>
        <v/>
      </c>
      <c r="C100" s="31">
        <f>SUM(C91:C99)</f>
        <v/>
      </c>
      <c r="D100" s="31">
        <f>SUM(D91:D99)</f>
        <v/>
      </c>
      <c r="E100" s="31">
        <f>SUM(E91:E99)</f>
        <v/>
      </c>
      <c r="F100" s="31">
        <f>SUM(F91:F99)</f>
        <v/>
      </c>
      <c r="G100" s="31">
        <f>SUM(G91:G99)</f>
        <v/>
      </c>
      <c r="H100" s="31">
        <f>SUM(H91:H99)</f>
        <v/>
      </c>
      <c r="I100" s="31">
        <f>SUM(I91:I99)</f>
        <v/>
      </c>
      <c r="J100" s="31">
        <f>SUM(J91:J99)</f>
        <v/>
      </c>
      <c r="K100" s="31">
        <f>SUM(K91:K99)</f>
        <v/>
      </c>
      <c r="L100" s="31">
        <f>SUM(L91:L99)</f>
        <v/>
      </c>
      <c r="M100" s="31">
        <f>SUM(M91:M99)</f>
        <v/>
      </c>
      <c r="N100" s="31">
        <f>SUM(N91:N99)</f>
        <v/>
      </c>
    </row>
    <row r="101">
      <c r="A101" s="56" t="inlineStr">
        <is>
          <t>Operating profit</t>
        </is>
      </c>
      <c r="B101" s="37">
        <f>B88-B100</f>
        <v/>
      </c>
      <c r="C101" s="37">
        <f>C88-C100</f>
        <v/>
      </c>
      <c r="D101" s="37">
        <f>D88-D100</f>
        <v/>
      </c>
      <c r="E101" s="37">
        <f>E88-E100</f>
        <v/>
      </c>
      <c r="F101" s="37">
        <f>F88-F100</f>
        <v/>
      </c>
      <c r="G101" s="37">
        <f>G88-G100</f>
        <v/>
      </c>
      <c r="H101" s="37">
        <f>H88-H100</f>
        <v/>
      </c>
      <c r="I101" s="37">
        <f>I88-I100</f>
        <v/>
      </c>
      <c r="J101" s="37">
        <f>J88-J100</f>
        <v/>
      </c>
      <c r="K101" s="37">
        <f>K88-K100</f>
        <v/>
      </c>
      <c r="L101" s="37">
        <f>L88-L100</f>
        <v/>
      </c>
      <c r="M101" s="37">
        <f>M88-M100</f>
        <v/>
      </c>
      <c r="N101" s="37">
        <f>N88-N100</f>
        <v/>
      </c>
    </row>
    <row r="102" hidden="1">
      <c r="A102" s="59" t="inlineStr">
        <is>
          <t>Month with data (helper)</t>
        </is>
      </c>
      <c r="B102" s="60">
        <f>IF(COUNT(B78:B81,B84:B86,B91:B99)&gt;0,B$75,0)</f>
        <v/>
      </c>
      <c r="C102" s="60">
        <f>IF(COUNT(C78:C81,C84:C86,C91:C99)&gt;0,C$75,0)</f>
        <v/>
      </c>
      <c r="D102" s="60">
        <f>IF(COUNT(D78:D81,D84:D86,D91:D99)&gt;0,D$75,0)</f>
        <v/>
      </c>
      <c r="E102" s="60">
        <f>IF(COUNT(E78:E81,E84:E86,E91:E99)&gt;0,E$75,0)</f>
        <v/>
      </c>
      <c r="F102" s="60">
        <f>IF(COUNT(F78:F81,F84:F86,F91:F99)&gt;0,F$75,0)</f>
        <v/>
      </c>
      <c r="G102" s="60">
        <f>IF(COUNT(G78:G81,G84:G86,G91:G99)&gt;0,G$75,0)</f>
        <v/>
      </c>
      <c r="H102" s="60">
        <f>IF(COUNT(H78:H81,H84:H86,H91:H99)&gt;0,H$75,0)</f>
        <v/>
      </c>
      <c r="I102" s="60">
        <f>IF(COUNT(I78:I81,I84:I86,I91:I99)&gt;0,I$75,0)</f>
        <v/>
      </c>
      <c r="J102" s="60">
        <f>IF(COUNT(J78:J81,J84:J86,J91:J99)&gt;0,J$75,0)</f>
        <v/>
      </c>
      <c r="K102" s="60">
        <f>IF(COUNT(K78:K81,K84:K86,K91:K99)&gt;0,K$75,0)</f>
        <v/>
      </c>
      <c r="L102" s="60">
        <f>IF(COUNT(L78:L81,L84:L86,L91:L99)&gt;0,L$75,0)</f>
        <v/>
      </c>
      <c r="M102" s="60">
        <f>IF(COUNT(M78:M81,M84:M86,M91:M99)&gt;0,M$75,0)</f>
        <v/>
      </c>
    </row>
    <row r="104" ht="22" customHeight="1">
      <c r="A104" s="75" t="inlineStr">
        <is>
          <t>3. Three scenarios</t>
        </is>
      </c>
      <c r="B104" s="76" t="n"/>
      <c r="C104" s="76" t="n"/>
      <c r="D104" s="76" t="n"/>
      <c r="E104" s="76" t="n"/>
      <c r="F104" s="76" t="n"/>
      <c r="G104" s="76" t="n"/>
      <c r="H104" s="76" t="n"/>
      <c r="I104" s="76" t="n"/>
      <c r="J104" s="76" t="n"/>
      <c r="K104" s="76" t="n"/>
      <c r="L104" s="76" t="n"/>
      <c r="M104" s="76" t="n"/>
      <c r="N104" s="76" t="n"/>
      <c r="O104" s="76" t="n"/>
    </row>
    <row r="105">
      <c r="A105" s="14" t="inlineStr">
        <is>
          <t>Cash available at the start of the year</t>
        </is>
      </c>
      <c r="B105" s="28" t="n">
        <v>80000</v>
      </c>
      <c r="C105" s="28" t="n"/>
      <c r="E105" s="61" t="inlineStr">
        <is>
          <t>How cash is estimated: opening cash, plus operating profit, plus depreciation (a cost with no cash out), minus repayments and investments (spread over 12 months), minus the increase in customer receivables. It is an estimate, excluding VAT and corporate income tax. To track cash week by week, use the 13-week cash flow plan.</t>
        </is>
      </c>
    </row>
    <row r="106">
      <c r="A106" s="14" t="inlineStr">
        <is>
          <t>Average customer payment time (days)</t>
        </is>
      </c>
      <c r="B106" s="62" t="n">
        <v>45</v>
      </c>
      <c r="C106" s="62" t="n"/>
    </row>
    <row r="107">
      <c r="A107" s="14" t="inlineStr">
        <is>
          <t>Loan repayments and investments for the year</t>
        </is>
      </c>
      <c r="B107" s="28" t="n">
        <v>36000</v>
      </c>
      <c r="C107" s="28" t="n"/>
    </row>
    <row r="108">
      <c r="A108" s="14" t="inlineStr">
        <is>
          <t>Cash safety threshold</t>
        </is>
      </c>
      <c r="B108" s="28" t="n">
        <v>60000</v>
      </c>
      <c r="C108" s="28" t="n"/>
    </row>
    <row r="109" ht="8" customHeight="1"/>
    <row r="110" ht="18" customHeight="1">
      <c r="A110" s="21" t="inlineStr">
        <is>
          <t>Assumptions</t>
        </is>
      </c>
      <c r="B110" s="23" t="inlineStr">
        <is>
          <t>Cautious</t>
        </is>
      </c>
      <c r="C110" s="23" t="inlineStr">
        <is>
          <t>Central</t>
        </is>
      </c>
      <c r="D110" s="23" t="inlineStr">
        <is>
          <t>Ambitious</t>
        </is>
      </c>
    </row>
    <row r="111">
      <c r="A111" s="14" t="inlineStr">
        <is>
          <t>Revenue: variance from budget</t>
        </is>
      </c>
      <c r="B111" s="63" t="n">
        <v>-0.12</v>
      </c>
      <c r="C111" s="63" t="n">
        <v>0</v>
      </c>
      <c r="D111" s="63" t="n">
        <v>0.08</v>
      </c>
    </row>
    <row r="112">
      <c r="A112" s="14" t="inlineStr">
        <is>
          <t>Margin ratio: variance in points</t>
        </is>
      </c>
      <c r="B112" s="64" t="n">
        <v>-0.02</v>
      </c>
      <c r="C112" s="64" t="n">
        <v>0</v>
      </c>
      <c r="D112" s="64" t="n">
        <v>0.01</v>
      </c>
    </row>
    <row r="113">
      <c r="A113" s="14" t="inlineStr">
        <is>
          <t>Fixed costs: variance from budget</t>
        </is>
      </c>
      <c r="B113" s="63" t="n">
        <v>0</v>
      </c>
      <c r="C113" s="63" t="n">
        <v>0</v>
      </c>
      <c r="D113" s="63" t="n">
        <v>0.03</v>
      </c>
    </row>
    <row r="114">
      <c r="A114" s="14" t="inlineStr">
        <is>
          <t>Fixed costs: add (+) or cut (-) over the year</t>
        </is>
      </c>
      <c r="B114" s="28" t="n">
        <v>-20000</v>
      </c>
      <c r="C114" s="28" t="n"/>
      <c r="D114" s="28" t="n"/>
    </row>
    <row r="115">
      <c r="A115" s="41" t="inlineStr">
        <is>
          <t>Assumptions of the fictitious example.</t>
        </is>
      </c>
    </row>
    <row r="116" ht="18" customHeight="1">
      <c r="A116" s="21" t="inlineStr">
        <is>
          <t>Results</t>
        </is>
      </c>
      <c r="B116" s="23" t="inlineStr">
        <is>
          <t>Cautious</t>
        </is>
      </c>
      <c r="C116" s="23" t="inlineStr">
        <is>
          <t>Central</t>
        </is>
      </c>
      <c r="D116" s="23" t="inlineStr">
        <is>
          <t>Ambitious</t>
        </is>
      </c>
    </row>
    <row r="117">
      <c r="A117" s="14" t="inlineStr">
        <is>
          <t>Revenue for the year</t>
        </is>
      </c>
      <c r="B117" s="29">
        <f>N132</f>
        <v/>
      </c>
      <c r="C117" s="29">
        <f>N140</f>
        <v/>
      </c>
      <c r="D117" s="29">
        <f>N148</f>
        <v/>
      </c>
    </row>
    <row r="118">
      <c r="A118" s="14" t="inlineStr">
        <is>
          <t>Contribution margin ratio</t>
        </is>
      </c>
      <c r="B118" s="30">
        <f>$O$24+N($B$112)</f>
        <v/>
      </c>
      <c r="C118" s="30">
        <f>$O$24+N($C$112)</f>
        <v/>
      </c>
      <c r="D118" s="30">
        <f>$O$24+N($D$112)</f>
        <v/>
      </c>
    </row>
    <row r="119">
      <c r="A119" s="14" t="inlineStr">
        <is>
          <t>Contribution margin</t>
        </is>
      </c>
      <c r="B119" s="29">
        <f>N133</f>
        <v/>
      </c>
      <c r="C119" s="29">
        <f>N141</f>
        <v/>
      </c>
      <c r="D119" s="29">
        <f>N149</f>
        <v/>
      </c>
    </row>
    <row r="120">
      <c r="A120" s="14" t="inlineStr">
        <is>
          <t>Fixed costs for the year</t>
        </is>
      </c>
      <c r="B120" s="29">
        <f>N134</f>
        <v/>
      </c>
      <c r="C120" s="29">
        <f>N142</f>
        <v/>
      </c>
      <c r="D120" s="29">
        <f>N150</f>
        <v/>
      </c>
    </row>
    <row r="121">
      <c r="A121" s="18" t="inlineStr">
        <is>
          <t>Operating profit</t>
        </is>
      </c>
      <c r="B121" s="17">
        <f>N135</f>
        <v/>
      </c>
      <c r="C121" s="17">
        <f>N143</f>
        <v/>
      </c>
      <c r="D121" s="17">
        <f>N151</f>
        <v/>
      </c>
    </row>
    <row r="122">
      <c r="A122" s="14" t="inlineStr">
        <is>
          <t>Operating profit as % of revenue</t>
        </is>
      </c>
      <c r="B122" s="30">
        <f>IF(N(B117)=0,"",B121/B117)</f>
        <v/>
      </c>
      <c r="C122" s="30">
        <f>IF(N(C117)=0,"",C121/C117)</f>
        <v/>
      </c>
      <c r="D122" s="30">
        <f>IF(N(D117)=0,"",D121/D117)</f>
        <v/>
      </c>
    </row>
    <row r="123">
      <c r="A123" s="14" t="inlineStr">
        <is>
          <t>Break-even revenue</t>
        </is>
      </c>
      <c r="B123" s="29">
        <f>IF(OR(N(B120)=0,N(B118)&lt;=0),"-",B120/B118)</f>
        <v/>
      </c>
      <c r="C123" s="29">
        <f>IF(OR(N(C120)=0,N(C118)&lt;=0),"-",C120/C118)</f>
        <v/>
      </c>
      <c r="D123" s="29">
        <f>IF(OR(N(D120)=0,N(D118)&lt;=0),"-",D120/D118)</f>
        <v/>
      </c>
    </row>
    <row r="124">
      <c r="A124" s="14" t="inlineStr">
        <is>
          <t>Margin of safety (% of revenue)</t>
        </is>
      </c>
      <c r="B124" s="49">
        <f>IF(OR(NOT(ISNUMBER(B123)),N(B117)=0),"-",(B117-B123)/B117)</f>
        <v/>
      </c>
      <c r="C124" s="49">
        <f>IF(OR(NOT(ISNUMBER(C123)),N(C117)=0),"-",(C117-C123)/C117)</f>
        <v/>
      </c>
      <c r="D124" s="49">
        <f>IF(OR(NOT(ISNUMBER(D123)),N(D117)=0),"-",(D117-D123)/D117)</f>
        <v/>
      </c>
    </row>
    <row r="125">
      <c r="A125" s="14" t="inlineStr">
        <is>
          <t>Lowest cash point (month end)</t>
        </is>
      </c>
      <c r="B125" s="29">
        <f>IF(AND(N($N$18)=0,N($B$105)=0),"-",MIN($B$138:$M$138))</f>
        <v/>
      </c>
      <c r="C125" s="29">
        <f>IF(AND(N($N$18)=0,N($B$105)=0),"-",MIN($B$146:$M$146))</f>
        <v/>
      </c>
      <c r="D125" s="29">
        <f>IF(AND(N($N$18)=0,N($B$105)=0),"-",MIN($B$154:$M$154))</f>
        <v/>
      </c>
    </row>
    <row r="126">
      <c r="A126" s="14" t="inlineStr">
        <is>
          <t>Month of the lowest point</t>
        </is>
      </c>
      <c r="B126" s="65">
        <f>IF(AND(N($N$18)=0,N($B$105)=0),"-",IF($B$12="","M"&amp;MATCH(B125,$B$138:$M$138,0),INDEX($B$12:$M$12,MATCH(B125,$B$138:$M$138,0))))</f>
        <v/>
      </c>
      <c r="C126" s="65">
        <f>IF(AND(N($N$18)=0,N($B$105)=0),"-",IF($B$12="","M"&amp;MATCH(C125,$B$146:$M$146,0),INDEX($B$12:$M$12,MATCH(C125,$B$146:$M$146,0))))</f>
        <v/>
      </c>
      <c r="D126" s="65">
        <f>IF(AND(N($N$18)=0,N($B$105)=0),"-",IF($B$12="","M"&amp;MATCH(D125,$B$154:$M$154,0),INDEX($B$12:$M$12,MATCH(D125,$B$154:$M$154,0))))</f>
        <v/>
      </c>
    </row>
    <row r="127">
      <c r="A127" s="18" t="inlineStr">
        <is>
          <t>Cash needed to stay above the threshold</t>
        </is>
      </c>
      <c r="B127" s="17">
        <f>IF(AND(N($N$18)=0,N($B$105)=0),"-",MAX(0,N($B$108)-B125))</f>
        <v/>
      </c>
      <c r="C127" s="17">
        <f>IF(AND(N($N$18)=0,N($B$105)=0),"-",MAX(0,N($B$108)-C125))</f>
        <v/>
      </c>
      <c r="D127" s="17">
        <f>IF(AND(N($N$18)=0,N($B$105)=0),"-",MAX(0,N($B$108)-D125))</f>
        <v/>
      </c>
    </row>
    <row r="129" ht="18" customHeight="1">
      <c r="A129" s="21" t="inlineStr">
        <is>
          <t>Month by month</t>
        </is>
      </c>
      <c r="B129" s="22" t="n">
        <v>1</v>
      </c>
      <c r="C129" s="22" t="n">
        <v>2</v>
      </c>
      <c r="D129" s="22" t="n">
        <v>3</v>
      </c>
      <c r="E129" s="22" t="n">
        <v>4</v>
      </c>
      <c r="F129" s="22" t="n">
        <v>5</v>
      </c>
      <c r="G129" s="22" t="n">
        <v>6</v>
      </c>
      <c r="H129" s="22" t="n">
        <v>7</v>
      </c>
      <c r="I129" s="22" t="n">
        <v>8</v>
      </c>
      <c r="J129" s="22" t="n">
        <v>9</v>
      </c>
      <c r="K129" s="22" t="n">
        <v>10</v>
      </c>
      <c r="L129" s="22" t="n">
        <v>11</v>
      </c>
      <c r="M129" s="22" t="n">
        <v>12</v>
      </c>
      <c r="N129" s="23" t="inlineStr">
        <is>
          <t>Year or end</t>
        </is>
      </c>
    </row>
    <row r="130">
      <c r="A130" s="24" t="inlineStr">
        <is>
          <t>Months of the year</t>
        </is>
      </c>
      <c r="B130" s="25">
        <f>B$12</f>
        <v/>
      </c>
      <c r="C130" s="25">
        <f>C$12</f>
        <v/>
      </c>
      <c r="D130" s="25">
        <f>D$12</f>
        <v/>
      </c>
      <c r="E130" s="25">
        <f>E$12</f>
        <v/>
      </c>
      <c r="F130" s="25">
        <f>F$12</f>
        <v/>
      </c>
      <c r="G130" s="25">
        <f>G$12</f>
        <v/>
      </c>
      <c r="H130" s="25">
        <f>H$12</f>
        <v/>
      </c>
      <c r="I130" s="25">
        <f>I$12</f>
        <v/>
      </c>
      <c r="J130" s="25">
        <f>J$12</f>
        <v/>
      </c>
      <c r="K130" s="25">
        <f>K$12</f>
        <v/>
      </c>
      <c r="L130" s="25">
        <f>L$12</f>
        <v/>
      </c>
      <c r="M130" s="25">
        <f>M$12</f>
        <v/>
      </c>
      <c r="N130" s="4" t="n"/>
    </row>
    <row r="131" ht="20" customHeight="1">
      <c r="A131" s="66" t="inlineStr">
        <is>
          <t>Scenario: Cautious</t>
        </is>
      </c>
      <c r="B131" s="4" t="n"/>
      <c r="C131" s="4" t="n"/>
      <c r="D131" s="4" t="n"/>
      <c r="E131" s="4" t="n"/>
      <c r="F131" s="4" t="n"/>
      <c r="G131" s="4" t="n"/>
      <c r="H131" s="4" t="n"/>
      <c r="I131" s="4" t="n"/>
      <c r="J131" s="4" t="n"/>
      <c r="K131" s="4" t="n"/>
      <c r="L131" s="4" t="n"/>
      <c r="M131" s="4" t="n"/>
      <c r="N131" s="4" t="n"/>
    </row>
    <row r="132">
      <c r="A132" s="67" t="inlineStr">
        <is>
          <t>Revenue</t>
        </is>
      </c>
      <c r="B132" s="29">
        <f>B$18*(1+N($B$111))</f>
        <v/>
      </c>
      <c r="C132" s="29">
        <f>C$18*(1+N($B$111))</f>
        <v/>
      </c>
      <c r="D132" s="29">
        <f>D$18*(1+N($B$111))</f>
        <v/>
      </c>
      <c r="E132" s="29">
        <f>E$18*(1+N($B$111))</f>
        <v/>
      </c>
      <c r="F132" s="29">
        <f>F$18*(1+N($B$111))</f>
        <v/>
      </c>
      <c r="G132" s="29">
        <f>G$18*(1+N($B$111))</f>
        <v/>
      </c>
      <c r="H132" s="29">
        <f>H$18*(1+N($B$111))</f>
        <v/>
      </c>
      <c r="I132" s="29">
        <f>I$18*(1+N($B$111))</f>
        <v/>
      </c>
      <c r="J132" s="29">
        <f>J$18*(1+N($B$111))</f>
        <v/>
      </c>
      <c r="K132" s="29">
        <f>K$18*(1+N($B$111))</f>
        <v/>
      </c>
      <c r="L132" s="29">
        <f>L$18*(1+N($B$111))</f>
        <v/>
      </c>
      <c r="M132" s="29">
        <f>M$18*(1+N($B$111))</f>
        <v/>
      </c>
      <c r="N132" s="29">
        <f>SUM(B132:M132)</f>
        <v/>
      </c>
    </row>
    <row r="133">
      <c r="A133" s="67" t="inlineStr">
        <is>
          <t>Contribution margin</t>
        </is>
      </c>
      <c r="B133" s="29">
        <f>B132*($O$24+N($B$112))</f>
        <v/>
      </c>
      <c r="C133" s="29">
        <f>C132*($O$24+N($B$112))</f>
        <v/>
      </c>
      <c r="D133" s="29">
        <f>D132*($O$24+N($B$112))</f>
        <v/>
      </c>
      <c r="E133" s="29">
        <f>E132*($O$24+N($B$112))</f>
        <v/>
      </c>
      <c r="F133" s="29">
        <f>F132*($O$24+N($B$112))</f>
        <v/>
      </c>
      <c r="G133" s="29">
        <f>G132*($O$24+N($B$112))</f>
        <v/>
      </c>
      <c r="H133" s="29">
        <f>H132*($O$24+N($B$112))</f>
        <v/>
      </c>
      <c r="I133" s="29">
        <f>I132*($O$24+N($B$112))</f>
        <v/>
      </c>
      <c r="J133" s="29">
        <f>J132*($O$24+N($B$112))</f>
        <v/>
      </c>
      <c r="K133" s="29">
        <f>K132*($O$24+N($B$112))</f>
        <v/>
      </c>
      <c r="L133" s="29">
        <f>L132*($O$24+N($B$112))</f>
        <v/>
      </c>
      <c r="M133" s="29">
        <f>M132*($O$24+N($B$112))</f>
        <v/>
      </c>
      <c r="N133" s="29">
        <f>SUM(B133:M133)</f>
        <v/>
      </c>
    </row>
    <row r="134">
      <c r="A134" s="67" t="inlineStr">
        <is>
          <t>Fixed costs</t>
        </is>
      </c>
      <c r="B134" s="29">
        <f>B$35*(1+N($B$113))+N($B$114)/12</f>
        <v/>
      </c>
      <c r="C134" s="29">
        <f>C$35*(1+N($B$113))+N($B$114)/12</f>
        <v/>
      </c>
      <c r="D134" s="29">
        <f>D$35*(1+N($B$113))+N($B$114)/12</f>
        <v/>
      </c>
      <c r="E134" s="29">
        <f>E$35*(1+N($B$113))+N($B$114)/12</f>
        <v/>
      </c>
      <c r="F134" s="29">
        <f>F$35*(1+N($B$113))+N($B$114)/12</f>
        <v/>
      </c>
      <c r="G134" s="29">
        <f>G$35*(1+N($B$113))+N($B$114)/12</f>
        <v/>
      </c>
      <c r="H134" s="29">
        <f>H$35*(1+N($B$113))+N($B$114)/12</f>
        <v/>
      </c>
      <c r="I134" s="29">
        <f>I$35*(1+N($B$113))+N($B$114)/12</f>
        <v/>
      </c>
      <c r="J134" s="29">
        <f>J$35*(1+N($B$113))+N($B$114)/12</f>
        <v/>
      </c>
      <c r="K134" s="29">
        <f>K$35*(1+N($B$113))+N($B$114)/12</f>
        <v/>
      </c>
      <c r="L134" s="29">
        <f>L$35*(1+N($B$113))+N($B$114)/12</f>
        <v/>
      </c>
      <c r="M134" s="29">
        <f>M$35*(1+N($B$113))+N($B$114)/12</f>
        <v/>
      </c>
      <c r="N134" s="29">
        <f>SUM(B134:M134)</f>
        <v/>
      </c>
    </row>
    <row r="135">
      <c r="A135" s="68" t="inlineStr">
        <is>
          <t>Operating profit</t>
        </is>
      </c>
      <c r="B135" s="17">
        <f>B133-B134</f>
        <v/>
      </c>
      <c r="C135" s="17">
        <f>C133-C134</f>
        <v/>
      </c>
      <c r="D135" s="17">
        <f>D133-D134</f>
        <v/>
      </c>
      <c r="E135" s="17">
        <f>E133-E134</f>
        <v/>
      </c>
      <c r="F135" s="17">
        <f>F133-F134</f>
        <v/>
      </c>
      <c r="G135" s="17">
        <f>G133-G134</f>
        <v/>
      </c>
      <c r="H135" s="17">
        <f>H133-H134</f>
        <v/>
      </c>
      <c r="I135" s="17">
        <f>I133-I134</f>
        <v/>
      </c>
      <c r="J135" s="17">
        <f>J133-J134</f>
        <v/>
      </c>
      <c r="K135" s="17">
        <f>K133-K134</f>
        <v/>
      </c>
      <c r="L135" s="17">
        <f>L133-L134</f>
        <v/>
      </c>
      <c r="M135" s="17">
        <f>M133-M134</f>
        <v/>
      </c>
      <c r="N135" s="17">
        <f>SUM(B135:M135)</f>
        <v/>
      </c>
    </row>
    <row r="136">
      <c r="A136" s="67" t="inlineStr">
        <is>
          <t>Depreciation (no cash out)</t>
        </is>
      </c>
      <c r="B136" s="29">
        <f>B$33*(1+N($B$113))</f>
        <v/>
      </c>
      <c r="C136" s="29">
        <f>C$33*(1+N($B$113))</f>
        <v/>
      </c>
      <c r="D136" s="29">
        <f>D$33*(1+N($B$113))</f>
        <v/>
      </c>
      <c r="E136" s="29">
        <f>E$33*(1+N($B$113))</f>
        <v/>
      </c>
      <c r="F136" s="29">
        <f>F$33*(1+N($B$113))</f>
        <v/>
      </c>
      <c r="G136" s="29">
        <f>G$33*(1+N($B$113))</f>
        <v/>
      </c>
      <c r="H136" s="29">
        <f>H$33*(1+N($B$113))</f>
        <v/>
      </c>
      <c r="I136" s="29">
        <f>I$33*(1+N($B$113))</f>
        <v/>
      </c>
      <c r="J136" s="29">
        <f>J$33*(1+N($B$113))</f>
        <v/>
      </c>
      <c r="K136" s="29">
        <f>K$33*(1+N($B$113))</f>
        <v/>
      </c>
      <c r="L136" s="29">
        <f>L$33*(1+N($B$113))</f>
        <v/>
      </c>
      <c r="M136" s="29">
        <f>M$33*(1+N($B$113))</f>
        <v/>
      </c>
      <c r="N136" s="29">
        <f>SUM(B136:M136)</f>
        <v/>
      </c>
    </row>
    <row r="137">
      <c r="A137" s="67" t="inlineStr">
        <is>
          <t>Customer receivables (estimate)</t>
        </is>
      </c>
      <c r="B137" s="29">
        <f>B132*N($B$106)/30</f>
        <v/>
      </c>
      <c r="C137" s="29">
        <f>C132*N($B$106)/30</f>
        <v/>
      </c>
      <c r="D137" s="29">
        <f>D132*N($B$106)/30</f>
        <v/>
      </c>
      <c r="E137" s="29">
        <f>E132*N($B$106)/30</f>
        <v/>
      </c>
      <c r="F137" s="29">
        <f>F132*N($B$106)/30</f>
        <v/>
      </c>
      <c r="G137" s="29">
        <f>G132*N($B$106)/30</f>
        <v/>
      </c>
      <c r="H137" s="29">
        <f>H132*N($B$106)/30</f>
        <v/>
      </c>
      <c r="I137" s="29">
        <f>I132*N($B$106)/30</f>
        <v/>
      </c>
      <c r="J137" s="29">
        <f>J132*N($B$106)/30</f>
        <v/>
      </c>
      <c r="K137" s="29">
        <f>K132*N($B$106)/30</f>
        <v/>
      </c>
      <c r="L137" s="29">
        <f>L132*N($B$106)/30</f>
        <v/>
      </c>
      <c r="M137" s="29">
        <f>M132*N($B$106)/30</f>
        <v/>
      </c>
      <c r="N137" s="29">
        <f>M137</f>
        <v/>
      </c>
    </row>
    <row r="138">
      <c r="A138" s="68" t="inlineStr">
        <is>
          <t>Cash at month end</t>
        </is>
      </c>
      <c r="B138" s="37">
        <f>N($B$105)+B135+B136-N($B$107)/12-(B137-$B$18*N($B$106)/30)</f>
        <v/>
      </c>
      <c r="C138" s="37">
        <f>B138+C135+C136-N($B$107)/12-(C137-B137)</f>
        <v/>
      </c>
      <c r="D138" s="37">
        <f>C138+D135+D136-N($B$107)/12-(D137-C137)</f>
        <v/>
      </c>
      <c r="E138" s="37">
        <f>D138+E135+E136-N($B$107)/12-(E137-D137)</f>
        <v/>
      </c>
      <c r="F138" s="37">
        <f>E138+F135+F136-N($B$107)/12-(F137-E137)</f>
        <v/>
      </c>
      <c r="G138" s="37">
        <f>F138+G135+G136-N($B$107)/12-(G137-F137)</f>
        <v/>
      </c>
      <c r="H138" s="37">
        <f>G138+H135+H136-N($B$107)/12-(H137-G137)</f>
        <v/>
      </c>
      <c r="I138" s="37">
        <f>H138+I135+I136-N($B$107)/12-(I137-H137)</f>
        <v/>
      </c>
      <c r="J138" s="37">
        <f>I138+J135+J136-N($B$107)/12-(J137-I137)</f>
        <v/>
      </c>
      <c r="K138" s="37">
        <f>J138+K135+K136-N($B$107)/12-(K137-J137)</f>
        <v/>
      </c>
      <c r="L138" s="37">
        <f>K138+L135+L136-N($B$107)/12-(L137-K137)</f>
        <v/>
      </c>
      <c r="M138" s="37">
        <f>L138+M135+M136-N($B$107)/12-(M137-L137)</f>
        <v/>
      </c>
      <c r="N138" s="37">
        <f>M138</f>
        <v/>
      </c>
    </row>
    <row r="139" ht="20" customHeight="1">
      <c r="A139" s="66" t="inlineStr">
        <is>
          <t>Scenario: Central</t>
        </is>
      </c>
      <c r="B139" s="4" t="n"/>
      <c r="C139" s="4" t="n"/>
      <c r="D139" s="4" t="n"/>
      <c r="E139" s="4" t="n"/>
      <c r="F139" s="4" t="n"/>
      <c r="G139" s="4" t="n"/>
      <c r="H139" s="4" t="n"/>
      <c r="I139" s="4" t="n"/>
      <c r="J139" s="4" t="n"/>
      <c r="K139" s="4" t="n"/>
      <c r="L139" s="4" t="n"/>
      <c r="M139" s="4" t="n"/>
      <c r="N139" s="4" t="n"/>
    </row>
    <row r="140">
      <c r="A140" s="67" t="inlineStr">
        <is>
          <t>Revenue</t>
        </is>
      </c>
      <c r="B140" s="29">
        <f>B$18*(1+N($C$111))</f>
        <v/>
      </c>
      <c r="C140" s="29">
        <f>C$18*(1+N($C$111))</f>
        <v/>
      </c>
      <c r="D140" s="29">
        <f>D$18*(1+N($C$111))</f>
        <v/>
      </c>
      <c r="E140" s="29">
        <f>E$18*(1+N($C$111))</f>
        <v/>
      </c>
      <c r="F140" s="29">
        <f>F$18*(1+N($C$111))</f>
        <v/>
      </c>
      <c r="G140" s="29">
        <f>G$18*(1+N($C$111))</f>
        <v/>
      </c>
      <c r="H140" s="29">
        <f>H$18*(1+N($C$111))</f>
        <v/>
      </c>
      <c r="I140" s="29">
        <f>I$18*(1+N($C$111))</f>
        <v/>
      </c>
      <c r="J140" s="29">
        <f>J$18*(1+N($C$111))</f>
        <v/>
      </c>
      <c r="K140" s="29">
        <f>K$18*(1+N($C$111))</f>
        <v/>
      </c>
      <c r="L140" s="29">
        <f>L$18*(1+N($C$111))</f>
        <v/>
      </c>
      <c r="M140" s="29">
        <f>M$18*(1+N($C$111))</f>
        <v/>
      </c>
      <c r="N140" s="29">
        <f>SUM(B140:M140)</f>
        <v/>
      </c>
    </row>
    <row r="141">
      <c r="A141" s="67" t="inlineStr">
        <is>
          <t>Contribution margin</t>
        </is>
      </c>
      <c r="B141" s="29">
        <f>B140*($O$24+N($C$112))</f>
        <v/>
      </c>
      <c r="C141" s="29">
        <f>C140*($O$24+N($C$112))</f>
        <v/>
      </c>
      <c r="D141" s="29">
        <f>D140*($O$24+N($C$112))</f>
        <v/>
      </c>
      <c r="E141" s="29">
        <f>E140*($O$24+N($C$112))</f>
        <v/>
      </c>
      <c r="F141" s="29">
        <f>F140*($O$24+N($C$112))</f>
        <v/>
      </c>
      <c r="G141" s="29">
        <f>G140*($O$24+N($C$112))</f>
        <v/>
      </c>
      <c r="H141" s="29">
        <f>H140*($O$24+N($C$112))</f>
        <v/>
      </c>
      <c r="I141" s="29">
        <f>I140*($O$24+N($C$112))</f>
        <v/>
      </c>
      <c r="J141" s="29">
        <f>J140*($O$24+N($C$112))</f>
        <v/>
      </c>
      <c r="K141" s="29">
        <f>K140*($O$24+N($C$112))</f>
        <v/>
      </c>
      <c r="L141" s="29">
        <f>L140*($O$24+N($C$112))</f>
        <v/>
      </c>
      <c r="M141" s="29">
        <f>M140*($O$24+N($C$112))</f>
        <v/>
      </c>
      <c r="N141" s="29">
        <f>SUM(B141:M141)</f>
        <v/>
      </c>
    </row>
    <row r="142">
      <c r="A142" s="67" t="inlineStr">
        <is>
          <t>Fixed costs</t>
        </is>
      </c>
      <c r="B142" s="29">
        <f>B$35*(1+N($C$113))+N($C$114)/12</f>
        <v/>
      </c>
      <c r="C142" s="29">
        <f>C$35*(1+N($C$113))+N($C$114)/12</f>
        <v/>
      </c>
      <c r="D142" s="29">
        <f>D$35*(1+N($C$113))+N($C$114)/12</f>
        <v/>
      </c>
      <c r="E142" s="29">
        <f>E$35*(1+N($C$113))+N($C$114)/12</f>
        <v/>
      </c>
      <c r="F142" s="29">
        <f>F$35*(1+N($C$113))+N($C$114)/12</f>
        <v/>
      </c>
      <c r="G142" s="29">
        <f>G$35*(1+N($C$113))+N($C$114)/12</f>
        <v/>
      </c>
      <c r="H142" s="29">
        <f>H$35*(1+N($C$113))+N($C$114)/12</f>
        <v/>
      </c>
      <c r="I142" s="29">
        <f>I$35*(1+N($C$113))+N($C$114)/12</f>
        <v/>
      </c>
      <c r="J142" s="29">
        <f>J$35*(1+N($C$113))+N($C$114)/12</f>
        <v/>
      </c>
      <c r="K142" s="29">
        <f>K$35*(1+N($C$113))+N($C$114)/12</f>
        <v/>
      </c>
      <c r="L142" s="29">
        <f>L$35*(1+N($C$113))+N($C$114)/12</f>
        <v/>
      </c>
      <c r="M142" s="29">
        <f>M$35*(1+N($C$113))+N($C$114)/12</f>
        <v/>
      </c>
      <c r="N142" s="29">
        <f>SUM(B142:M142)</f>
        <v/>
      </c>
    </row>
    <row r="143">
      <c r="A143" s="68" t="inlineStr">
        <is>
          <t>Operating profit</t>
        </is>
      </c>
      <c r="B143" s="17">
        <f>B141-B142</f>
        <v/>
      </c>
      <c r="C143" s="17">
        <f>C141-C142</f>
        <v/>
      </c>
      <c r="D143" s="17">
        <f>D141-D142</f>
        <v/>
      </c>
      <c r="E143" s="17">
        <f>E141-E142</f>
        <v/>
      </c>
      <c r="F143" s="17">
        <f>F141-F142</f>
        <v/>
      </c>
      <c r="G143" s="17">
        <f>G141-G142</f>
        <v/>
      </c>
      <c r="H143" s="17">
        <f>H141-H142</f>
        <v/>
      </c>
      <c r="I143" s="17">
        <f>I141-I142</f>
        <v/>
      </c>
      <c r="J143" s="17">
        <f>J141-J142</f>
        <v/>
      </c>
      <c r="K143" s="17">
        <f>K141-K142</f>
        <v/>
      </c>
      <c r="L143" s="17">
        <f>L141-L142</f>
        <v/>
      </c>
      <c r="M143" s="17">
        <f>M141-M142</f>
        <v/>
      </c>
      <c r="N143" s="17">
        <f>SUM(B143:M143)</f>
        <v/>
      </c>
    </row>
    <row r="144">
      <c r="A144" s="67" t="inlineStr">
        <is>
          <t>Depreciation (no cash out)</t>
        </is>
      </c>
      <c r="B144" s="29">
        <f>B$33*(1+N($C$113))</f>
        <v/>
      </c>
      <c r="C144" s="29">
        <f>C$33*(1+N($C$113))</f>
        <v/>
      </c>
      <c r="D144" s="29">
        <f>D$33*(1+N($C$113))</f>
        <v/>
      </c>
      <c r="E144" s="29">
        <f>E$33*(1+N($C$113))</f>
        <v/>
      </c>
      <c r="F144" s="29">
        <f>F$33*(1+N($C$113))</f>
        <v/>
      </c>
      <c r="G144" s="29">
        <f>G$33*(1+N($C$113))</f>
        <v/>
      </c>
      <c r="H144" s="29">
        <f>H$33*(1+N($C$113))</f>
        <v/>
      </c>
      <c r="I144" s="29">
        <f>I$33*(1+N($C$113))</f>
        <v/>
      </c>
      <c r="J144" s="29">
        <f>J$33*(1+N($C$113))</f>
        <v/>
      </c>
      <c r="K144" s="29">
        <f>K$33*(1+N($C$113))</f>
        <v/>
      </c>
      <c r="L144" s="29">
        <f>L$33*(1+N($C$113))</f>
        <v/>
      </c>
      <c r="M144" s="29">
        <f>M$33*(1+N($C$113))</f>
        <v/>
      </c>
      <c r="N144" s="29">
        <f>SUM(B144:M144)</f>
        <v/>
      </c>
    </row>
    <row r="145">
      <c r="A145" s="67" t="inlineStr">
        <is>
          <t>Customer receivables (estimate)</t>
        </is>
      </c>
      <c r="B145" s="29">
        <f>B140*N($B$106)/30</f>
        <v/>
      </c>
      <c r="C145" s="29">
        <f>C140*N($B$106)/30</f>
        <v/>
      </c>
      <c r="D145" s="29">
        <f>D140*N($B$106)/30</f>
        <v/>
      </c>
      <c r="E145" s="29">
        <f>E140*N($B$106)/30</f>
        <v/>
      </c>
      <c r="F145" s="29">
        <f>F140*N($B$106)/30</f>
        <v/>
      </c>
      <c r="G145" s="29">
        <f>G140*N($B$106)/30</f>
        <v/>
      </c>
      <c r="H145" s="29">
        <f>H140*N($B$106)/30</f>
        <v/>
      </c>
      <c r="I145" s="29">
        <f>I140*N($B$106)/30</f>
        <v/>
      </c>
      <c r="J145" s="29">
        <f>J140*N($B$106)/30</f>
        <v/>
      </c>
      <c r="K145" s="29">
        <f>K140*N($B$106)/30</f>
        <v/>
      </c>
      <c r="L145" s="29">
        <f>L140*N($B$106)/30</f>
        <v/>
      </c>
      <c r="M145" s="29">
        <f>M140*N($B$106)/30</f>
        <v/>
      </c>
      <c r="N145" s="29">
        <f>M145</f>
        <v/>
      </c>
    </row>
    <row r="146">
      <c r="A146" s="68" t="inlineStr">
        <is>
          <t>Cash at month end</t>
        </is>
      </c>
      <c r="B146" s="37">
        <f>N($B$105)+B143+B144-N($B$107)/12-(B145-$B$18*N($B$106)/30)</f>
        <v/>
      </c>
      <c r="C146" s="37">
        <f>B146+C143+C144-N($B$107)/12-(C145-B145)</f>
        <v/>
      </c>
      <c r="D146" s="37">
        <f>C146+D143+D144-N($B$107)/12-(D145-C145)</f>
        <v/>
      </c>
      <c r="E146" s="37">
        <f>D146+E143+E144-N($B$107)/12-(E145-D145)</f>
        <v/>
      </c>
      <c r="F146" s="37">
        <f>E146+F143+F144-N($B$107)/12-(F145-E145)</f>
        <v/>
      </c>
      <c r="G146" s="37">
        <f>F146+G143+G144-N($B$107)/12-(G145-F145)</f>
        <v/>
      </c>
      <c r="H146" s="37">
        <f>G146+H143+H144-N($B$107)/12-(H145-G145)</f>
        <v/>
      </c>
      <c r="I146" s="37">
        <f>H146+I143+I144-N($B$107)/12-(I145-H145)</f>
        <v/>
      </c>
      <c r="J146" s="37">
        <f>I146+J143+J144-N($B$107)/12-(J145-I145)</f>
        <v/>
      </c>
      <c r="K146" s="37">
        <f>J146+K143+K144-N($B$107)/12-(K145-J145)</f>
        <v/>
      </c>
      <c r="L146" s="37">
        <f>K146+L143+L144-N($B$107)/12-(L145-K145)</f>
        <v/>
      </c>
      <c r="M146" s="37">
        <f>L146+M143+M144-N($B$107)/12-(M145-L145)</f>
        <v/>
      </c>
      <c r="N146" s="37">
        <f>M146</f>
        <v/>
      </c>
    </row>
    <row r="147" ht="20" customHeight="1">
      <c r="A147" s="66" t="inlineStr">
        <is>
          <t>Scenario: Ambitious</t>
        </is>
      </c>
      <c r="B147" s="4" t="n"/>
      <c r="C147" s="4" t="n"/>
      <c r="D147" s="4" t="n"/>
      <c r="E147" s="4" t="n"/>
      <c r="F147" s="4" t="n"/>
      <c r="G147" s="4" t="n"/>
      <c r="H147" s="4" t="n"/>
      <c r="I147" s="4" t="n"/>
      <c r="J147" s="4" t="n"/>
      <c r="K147" s="4" t="n"/>
      <c r="L147" s="4" t="n"/>
      <c r="M147" s="4" t="n"/>
      <c r="N147" s="4" t="n"/>
    </row>
    <row r="148">
      <c r="A148" s="67" t="inlineStr">
        <is>
          <t>Revenue</t>
        </is>
      </c>
      <c r="B148" s="29">
        <f>B$18*(1+N($D$111))</f>
        <v/>
      </c>
      <c r="C148" s="29">
        <f>C$18*(1+N($D$111))</f>
        <v/>
      </c>
      <c r="D148" s="29">
        <f>D$18*(1+N($D$111))</f>
        <v/>
      </c>
      <c r="E148" s="29">
        <f>E$18*(1+N($D$111))</f>
        <v/>
      </c>
      <c r="F148" s="29">
        <f>F$18*(1+N($D$111))</f>
        <v/>
      </c>
      <c r="G148" s="29">
        <f>G$18*(1+N($D$111))</f>
        <v/>
      </c>
      <c r="H148" s="29">
        <f>H$18*(1+N($D$111))</f>
        <v/>
      </c>
      <c r="I148" s="29">
        <f>I$18*(1+N($D$111))</f>
        <v/>
      </c>
      <c r="J148" s="29">
        <f>J$18*(1+N($D$111))</f>
        <v/>
      </c>
      <c r="K148" s="29">
        <f>K$18*(1+N($D$111))</f>
        <v/>
      </c>
      <c r="L148" s="29">
        <f>L$18*(1+N($D$111))</f>
        <v/>
      </c>
      <c r="M148" s="29">
        <f>M$18*(1+N($D$111))</f>
        <v/>
      </c>
      <c r="N148" s="29">
        <f>SUM(B148:M148)</f>
        <v/>
      </c>
    </row>
    <row r="149">
      <c r="A149" s="67" t="inlineStr">
        <is>
          <t>Contribution margin</t>
        </is>
      </c>
      <c r="B149" s="29">
        <f>B148*($O$24+N($D$112))</f>
        <v/>
      </c>
      <c r="C149" s="29">
        <f>C148*($O$24+N($D$112))</f>
        <v/>
      </c>
      <c r="D149" s="29">
        <f>D148*($O$24+N($D$112))</f>
        <v/>
      </c>
      <c r="E149" s="29">
        <f>E148*($O$24+N($D$112))</f>
        <v/>
      </c>
      <c r="F149" s="29">
        <f>F148*($O$24+N($D$112))</f>
        <v/>
      </c>
      <c r="G149" s="29">
        <f>G148*($O$24+N($D$112))</f>
        <v/>
      </c>
      <c r="H149" s="29">
        <f>H148*($O$24+N($D$112))</f>
        <v/>
      </c>
      <c r="I149" s="29">
        <f>I148*($O$24+N($D$112))</f>
        <v/>
      </c>
      <c r="J149" s="29">
        <f>J148*($O$24+N($D$112))</f>
        <v/>
      </c>
      <c r="K149" s="29">
        <f>K148*($O$24+N($D$112))</f>
        <v/>
      </c>
      <c r="L149" s="29">
        <f>L148*($O$24+N($D$112))</f>
        <v/>
      </c>
      <c r="M149" s="29">
        <f>M148*($O$24+N($D$112))</f>
        <v/>
      </c>
      <c r="N149" s="29">
        <f>SUM(B149:M149)</f>
        <v/>
      </c>
    </row>
    <row r="150">
      <c r="A150" s="67" t="inlineStr">
        <is>
          <t>Fixed costs</t>
        </is>
      </c>
      <c r="B150" s="29">
        <f>B$35*(1+N($D$113))+N($D$114)/12</f>
        <v/>
      </c>
      <c r="C150" s="29">
        <f>C$35*(1+N($D$113))+N($D$114)/12</f>
        <v/>
      </c>
      <c r="D150" s="29">
        <f>D$35*(1+N($D$113))+N($D$114)/12</f>
        <v/>
      </c>
      <c r="E150" s="29">
        <f>E$35*(1+N($D$113))+N($D$114)/12</f>
        <v/>
      </c>
      <c r="F150" s="29">
        <f>F$35*(1+N($D$113))+N($D$114)/12</f>
        <v/>
      </c>
      <c r="G150" s="29">
        <f>G$35*(1+N($D$113))+N($D$114)/12</f>
        <v/>
      </c>
      <c r="H150" s="29">
        <f>H$35*(1+N($D$113))+N($D$114)/12</f>
        <v/>
      </c>
      <c r="I150" s="29">
        <f>I$35*(1+N($D$113))+N($D$114)/12</f>
        <v/>
      </c>
      <c r="J150" s="29">
        <f>J$35*(1+N($D$113))+N($D$114)/12</f>
        <v/>
      </c>
      <c r="K150" s="29">
        <f>K$35*(1+N($D$113))+N($D$114)/12</f>
        <v/>
      </c>
      <c r="L150" s="29">
        <f>L$35*(1+N($D$113))+N($D$114)/12</f>
        <v/>
      </c>
      <c r="M150" s="29">
        <f>M$35*(1+N($D$113))+N($D$114)/12</f>
        <v/>
      </c>
      <c r="N150" s="29">
        <f>SUM(B150:M150)</f>
        <v/>
      </c>
    </row>
    <row r="151">
      <c r="A151" s="68" t="inlineStr">
        <is>
          <t>Operating profit</t>
        </is>
      </c>
      <c r="B151" s="17">
        <f>B149-B150</f>
        <v/>
      </c>
      <c r="C151" s="17">
        <f>C149-C150</f>
        <v/>
      </c>
      <c r="D151" s="17">
        <f>D149-D150</f>
        <v/>
      </c>
      <c r="E151" s="17">
        <f>E149-E150</f>
        <v/>
      </c>
      <c r="F151" s="17">
        <f>F149-F150</f>
        <v/>
      </c>
      <c r="G151" s="17">
        <f>G149-G150</f>
        <v/>
      </c>
      <c r="H151" s="17">
        <f>H149-H150</f>
        <v/>
      </c>
      <c r="I151" s="17">
        <f>I149-I150</f>
        <v/>
      </c>
      <c r="J151" s="17">
        <f>J149-J150</f>
        <v/>
      </c>
      <c r="K151" s="17">
        <f>K149-K150</f>
        <v/>
      </c>
      <c r="L151" s="17">
        <f>L149-L150</f>
        <v/>
      </c>
      <c r="M151" s="17">
        <f>M149-M150</f>
        <v/>
      </c>
      <c r="N151" s="17">
        <f>SUM(B151:M151)</f>
        <v/>
      </c>
    </row>
    <row r="152">
      <c r="A152" s="67" t="inlineStr">
        <is>
          <t>Depreciation (no cash out)</t>
        </is>
      </c>
      <c r="B152" s="29">
        <f>B$33*(1+N($D$113))</f>
        <v/>
      </c>
      <c r="C152" s="29">
        <f>C$33*(1+N($D$113))</f>
        <v/>
      </c>
      <c r="D152" s="29">
        <f>D$33*(1+N($D$113))</f>
        <v/>
      </c>
      <c r="E152" s="29">
        <f>E$33*(1+N($D$113))</f>
        <v/>
      </c>
      <c r="F152" s="29">
        <f>F$33*(1+N($D$113))</f>
        <v/>
      </c>
      <c r="G152" s="29">
        <f>G$33*(1+N($D$113))</f>
        <v/>
      </c>
      <c r="H152" s="29">
        <f>H$33*(1+N($D$113))</f>
        <v/>
      </c>
      <c r="I152" s="29">
        <f>I$33*(1+N($D$113))</f>
        <v/>
      </c>
      <c r="J152" s="29">
        <f>J$33*(1+N($D$113))</f>
        <v/>
      </c>
      <c r="K152" s="29">
        <f>K$33*(1+N($D$113))</f>
        <v/>
      </c>
      <c r="L152" s="29">
        <f>L$33*(1+N($D$113))</f>
        <v/>
      </c>
      <c r="M152" s="29">
        <f>M$33*(1+N($D$113))</f>
        <v/>
      </c>
      <c r="N152" s="29">
        <f>SUM(B152:M152)</f>
        <v/>
      </c>
    </row>
    <row r="153">
      <c r="A153" s="67" t="inlineStr">
        <is>
          <t>Customer receivables (estimate)</t>
        </is>
      </c>
      <c r="B153" s="29">
        <f>B148*N($B$106)/30</f>
        <v/>
      </c>
      <c r="C153" s="29">
        <f>C148*N($B$106)/30</f>
        <v/>
      </c>
      <c r="D153" s="29">
        <f>D148*N($B$106)/30</f>
        <v/>
      </c>
      <c r="E153" s="29">
        <f>E148*N($B$106)/30</f>
        <v/>
      </c>
      <c r="F153" s="29">
        <f>F148*N($B$106)/30</f>
        <v/>
      </c>
      <c r="G153" s="29">
        <f>G148*N($B$106)/30</f>
        <v/>
      </c>
      <c r="H153" s="29">
        <f>H148*N($B$106)/30</f>
        <v/>
      </c>
      <c r="I153" s="29">
        <f>I148*N($B$106)/30</f>
        <v/>
      </c>
      <c r="J153" s="29">
        <f>J148*N($B$106)/30</f>
        <v/>
      </c>
      <c r="K153" s="29">
        <f>K148*N($B$106)/30</f>
        <v/>
      </c>
      <c r="L153" s="29">
        <f>L148*N($B$106)/30</f>
        <v/>
      </c>
      <c r="M153" s="29">
        <f>M148*N($B$106)/30</f>
        <v/>
      </c>
      <c r="N153" s="29">
        <f>M153</f>
        <v/>
      </c>
    </row>
    <row r="154">
      <c r="A154" s="68" t="inlineStr">
        <is>
          <t>Cash at month end</t>
        </is>
      </c>
      <c r="B154" s="37">
        <f>N($B$105)+B151+B152-N($B$107)/12-(B153-$B$18*N($B$106)/30)</f>
        <v/>
      </c>
      <c r="C154" s="37">
        <f>B154+C151+C152-N($B$107)/12-(C153-B153)</f>
        <v/>
      </c>
      <c r="D154" s="37">
        <f>C154+D151+D152-N($B$107)/12-(D153-C153)</f>
        <v/>
      </c>
      <c r="E154" s="37">
        <f>D154+E151+E152-N($B$107)/12-(E153-D153)</f>
        <v/>
      </c>
      <c r="F154" s="37">
        <f>E154+F151+F152-N($B$107)/12-(F153-E153)</f>
        <v/>
      </c>
      <c r="G154" s="37">
        <f>F154+G151+G152-N($B$107)/12-(G153-F153)</f>
        <v/>
      </c>
      <c r="H154" s="37">
        <f>G154+H151+H152-N($B$107)/12-(H153-G153)</f>
        <v/>
      </c>
      <c r="I154" s="37">
        <f>H154+I151+I152-N($B$107)/12-(I153-H153)</f>
        <v/>
      </c>
      <c r="J154" s="37">
        <f>I154+J151+J152-N($B$107)/12-(J153-I153)</f>
        <v/>
      </c>
      <c r="K154" s="37">
        <f>J154+K151+K152-N($B$107)/12-(K153-J153)</f>
        <v/>
      </c>
      <c r="L154" s="37">
        <f>K154+L151+L152-N($B$107)/12-(L153-K153)</f>
        <v/>
      </c>
      <c r="M154" s="37">
        <f>L154+M151+M152-N($B$107)/12-(M153-L153)</f>
        <v/>
      </c>
      <c r="N154" s="37">
        <f>M154</f>
        <v/>
      </c>
    </row>
    <row r="156" ht="22" customHeight="1">
      <c r="A156" s="75" t="inlineStr">
        <is>
          <t>4. Break-even point</t>
        </is>
      </c>
      <c r="B156" s="76" t="n"/>
      <c r="C156" s="76" t="n"/>
      <c r="D156" s="76" t="n"/>
      <c r="E156" s="76" t="n"/>
      <c r="F156" s="76" t="n"/>
      <c r="G156" s="76" t="n"/>
      <c r="H156" s="76" t="n"/>
      <c r="I156" s="76" t="n"/>
      <c r="J156" s="76" t="n"/>
      <c r="K156" s="76" t="n"/>
      <c r="L156" s="76" t="n"/>
      <c r="M156" s="76" t="n"/>
      <c r="N156" s="76" t="n"/>
      <c r="O156" s="76" t="n"/>
    </row>
    <row r="157" ht="18" customHeight="1">
      <c r="A157" s="69" t="inlineStr">
        <is>
          <t>Data</t>
        </is>
      </c>
      <c r="B157" s="70" t="inlineStr">
        <is>
          <t>Budget</t>
        </is>
      </c>
      <c r="D157" s="70" t="inlineStr">
        <is>
          <t>To test (optional)</t>
        </is>
      </c>
      <c r="F157" s="70" t="inlineStr">
        <is>
          <t>Value used</t>
        </is>
      </c>
    </row>
    <row r="158">
      <c r="A158" s="14" t="inlineStr">
        <is>
          <t>Fixed costs for the year</t>
        </is>
      </c>
      <c r="B158" s="29">
        <f>$N$35</f>
        <v/>
      </c>
      <c r="C158" s="29" t="n"/>
      <c r="D158" s="28" t="n"/>
      <c r="E158" s="28" t="n"/>
      <c r="F158" s="17">
        <f>IF(D158="",B158,D158)</f>
        <v/>
      </c>
      <c r="G158" s="17" t="n"/>
    </row>
    <row r="159">
      <c r="A159" s="14" t="inlineStr">
        <is>
          <t>Contribution margin ratio</t>
        </is>
      </c>
      <c r="B159" s="30">
        <f>$O$24</f>
        <v/>
      </c>
      <c r="C159" s="30" t="n"/>
      <c r="D159" s="33" t="n"/>
      <c r="E159" s="33" t="n"/>
      <c r="F159" s="20">
        <f>IF(D159="",B159,D159)</f>
        <v/>
      </c>
      <c r="G159" s="20" t="n"/>
    </row>
    <row r="160">
      <c r="A160" s="14" t="inlineStr">
        <is>
          <t>Revenue for the year</t>
        </is>
      </c>
      <c r="B160" s="29">
        <f>$N$18</f>
        <v/>
      </c>
      <c r="C160" s="29" t="n"/>
      <c r="D160" s="28" t="n"/>
      <c r="E160" s="28" t="n"/>
      <c r="F160" s="17">
        <f>IF(D160="",B160,D160)</f>
        <v/>
      </c>
      <c r="G160" s="17" t="n"/>
    </row>
    <row r="161" ht="8" customHeight="1"/>
    <row r="162">
      <c r="A162" s="69" t="inlineStr">
        <is>
          <t>Result</t>
        </is>
      </c>
      <c r="B162" s="4" t="n"/>
      <c r="C162" s="4" t="n"/>
      <c r="D162" s="4" t="n"/>
    </row>
    <row r="163">
      <c r="A163" s="18" t="inlineStr">
        <is>
          <t>Break-even revenue</t>
        </is>
      </c>
      <c r="B163" s="17">
        <f>IF(OR(N($F$158)=0,N($F$159)&lt;=0),"-",$F$158/$F$159)</f>
        <v/>
      </c>
      <c r="C163" s="17" t="n"/>
      <c r="D163" s="17" t="n"/>
    </row>
    <row r="164">
      <c r="A164" s="14" t="inlineStr">
        <is>
          <t>That is, on average per month</t>
        </is>
      </c>
      <c r="B164" s="29">
        <f>IF(ISNUMBER($B$163),$B$163/12,"-")</f>
        <v/>
      </c>
      <c r="C164" s="29" t="n"/>
      <c r="D164" s="29" t="n"/>
    </row>
    <row r="165">
      <c r="A165" s="14" t="inlineStr">
        <is>
          <t>Month it is reached (budget seasonality)</t>
        </is>
      </c>
      <c r="B165" s="71">
        <f>IF($N$177="",IF(ISNUMBER($B$163),"Not reached this year","-"),IF($B$12="","M"&amp;$N$177,INDEX($B$12:$M$12,$N$177)))</f>
        <v/>
      </c>
      <c r="C165" s="71" t="n"/>
      <c r="D165" s="71" t="n"/>
    </row>
    <row r="166">
      <c r="A166" s="14" t="inlineStr">
        <is>
          <t>Estimated date (even sales within the month)</t>
        </is>
      </c>
      <c r="B166" s="72">
        <f>IF(OR($N$177="",$B$12=""),"-",INDEX($B$12:$M$12,$N$177)+($B$163-(INDEX($B$174:$M$174,$N$177)-INDEX($B$173:$M$173,$N$177)))/INDEX($B$173:$M$173,$N$177)*(DATE(YEAR(INDEX($B$12:$M$12,$N$177)),MONTH(INDEX($B$12:$M$12,$N$177))+1,1)-INDEX($B$12:$M$12,$N$177)))</f>
        <v/>
      </c>
      <c r="C166" s="72" t="n"/>
      <c r="D166" s="72" t="n"/>
    </row>
    <row r="167">
      <c r="A167" s="14" t="inlineStr">
        <is>
          <t>Margin of safety (amount)</t>
        </is>
      </c>
      <c r="B167" s="29">
        <f>IF(ISNUMBER($B$163),N($F$160)-$B$163,"-")</f>
        <v/>
      </c>
      <c r="C167" s="29" t="n"/>
      <c r="D167" s="29" t="n"/>
    </row>
    <row r="168">
      <c r="A168" s="14" t="inlineStr">
        <is>
          <t>Margin of safety (% of revenue)</t>
        </is>
      </c>
      <c r="B168" s="49">
        <f>IF(AND(ISNUMBER($B$163),N($F$160)&lt;&gt;0),(N($F$160)-$B$163)/N($F$160),"-")</f>
        <v/>
      </c>
      <c r="C168" s="49" t="n"/>
      <c r="D168" s="49" t="n"/>
    </row>
    <row r="169">
      <c r="A169" s="14" t="inlineStr">
        <is>
          <t>Matching operating profit</t>
        </is>
      </c>
      <c r="B169" s="29">
        <f>N($F$160)*N($F$159)-N($F$158)</f>
        <v/>
      </c>
      <c r="C169" s="29" t="n"/>
      <c r="D169" s="29" t="n"/>
    </row>
    <row r="171" ht="18" customHeight="1">
      <c r="A171" s="21" t="inlineStr">
        <is>
          <t>Month</t>
        </is>
      </c>
      <c r="B171" s="22" t="n">
        <v>1</v>
      </c>
      <c r="C171" s="22" t="n">
        <v>2</v>
      </c>
      <c r="D171" s="22" t="n">
        <v>3</v>
      </c>
      <c r="E171" s="22" t="n">
        <v>4</v>
      </c>
      <c r="F171" s="22" t="n">
        <v>5</v>
      </c>
      <c r="G171" s="22" t="n">
        <v>6</v>
      </c>
      <c r="H171" s="22" t="n">
        <v>7</v>
      </c>
      <c r="I171" s="22" t="n">
        <v>8</v>
      </c>
      <c r="J171" s="22" t="n">
        <v>9</v>
      </c>
      <c r="K171" s="22" t="n">
        <v>10</v>
      </c>
      <c r="L171" s="22" t="n">
        <v>11</v>
      </c>
      <c r="M171" s="22" t="n">
        <v>12</v>
      </c>
      <c r="N171" s="23" t="inlineStr">
        <is>
          <t>Year</t>
        </is>
      </c>
    </row>
    <row r="172">
      <c r="A172" s="24" t="inlineStr">
        <is>
          <t>Months of the year</t>
        </is>
      </c>
      <c r="B172" s="25">
        <f>B$12</f>
        <v/>
      </c>
      <c r="C172" s="25">
        <f>C$12</f>
        <v/>
      </c>
      <c r="D172" s="25">
        <f>D$12</f>
        <v/>
      </c>
      <c r="E172" s="25">
        <f>E$12</f>
        <v/>
      </c>
      <c r="F172" s="25">
        <f>F$12</f>
        <v/>
      </c>
      <c r="G172" s="25">
        <f>G$12</f>
        <v/>
      </c>
      <c r="H172" s="25">
        <f>H$12</f>
        <v/>
      </c>
      <c r="I172" s="25">
        <f>I$12</f>
        <v/>
      </c>
      <c r="J172" s="25">
        <f>J$12</f>
        <v/>
      </c>
      <c r="K172" s="25">
        <f>K$12</f>
        <v/>
      </c>
      <c r="L172" s="25">
        <f>L$12</f>
        <v/>
      </c>
      <c r="M172" s="25">
        <f>M$12</f>
        <v/>
      </c>
      <c r="N172" s="4" t="n"/>
    </row>
    <row r="173">
      <c r="A173" s="14" t="inlineStr">
        <is>
          <t>Revenue for the month</t>
        </is>
      </c>
      <c r="B173" s="29">
        <f>IF(N($N$18)=0,0,B$18*N($F$160)/$N$18)</f>
        <v/>
      </c>
      <c r="C173" s="29">
        <f>IF(N($N$18)=0,0,C$18*N($F$160)/$N$18)</f>
        <v/>
      </c>
      <c r="D173" s="29">
        <f>IF(N($N$18)=0,0,D$18*N($F$160)/$N$18)</f>
        <v/>
      </c>
      <c r="E173" s="29">
        <f>IF(N($N$18)=0,0,E$18*N($F$160)/$N$18)</f>
        <v/>
      </c>
      <c r="F173" s="29">
        <f>IF(N($N$18)=0,0,F$18*N($F$160)/$N$18)</f>
        <v/>
      </c>
      <c r="G173" s="29">
        <f>IF(N($N$18)=0,0,G$18*N($F$160)/$N$18)</f>
        <v/>
      </c>
      <c r="H173" s="29">
        <f>IF(N($N$18)=0,0,H$18*N($F$160)/$N$18)</f>
        <v/>
      </c>
      <c r="I173" s="29">
        <f>IF(N($N$18)=0,0,I$18*N($F$160)/$N$18)</f>
        <v/>
      </c>
      <c r="J173" s="29">
        <f>IF(N($N$18)=0,0,J$18*N($F$160)/$N$18)</f>
        <v/>
      </c>
      <c r="K173" s="29">
        <f>IF(N($N$18)=0,0,K$18*N($F$160)/$N$18)</f>
        <v/>
      </c>
      <c r="L173" s="29">
        <f>IF(N($N$18)=0,0,L$18*N($F$160)/$N$18)</f>
        <v/>
      </c>
      <c r="M173" s="29">
        <f>IF(N($N$18)=0,0,M$18*N($F$160)/$N$18)</f>
        <v/>
      </c>
      <c r="N173" s="29">
        <f>SUM(B173:M173)</f>
        <v/>
      </c>
    </row>
    <row r="174">
      <c r="A174" s="14" t="inlineStr">
        <is>
          <t>Cumulative revenue</t>
        </is>
      </c>
      <c r="B174" s="17">
        <f>B173</f>
        <v/>
      </c>
      <c r="C174" s="17">
        <f>B174+C173</f>
        <v/>
      </c>
      <c r="D174" s="17">
        <f>C174+D173</f>
        <v/>
      </c>
      <c r="E174" s="17">
        <f>D174+E173</f>
        <v/>
      </c>
      <c r="F174" s="17">
        <f>E174+F173</f>
        <v/>
      </c>
      <c r="G174" s="17">
        <f>F174+G173</f>
        <v/>
      </c>
      <c r="H174" s="17">
        <f>G174+H173</f>
        <v/>
      </c>
      <c r="I174" s="17">
        <f>H174+I173</f>
        <v/>
      </c>
      <c r="J174" s="17">
        <f>I174+J173</f>
        <v/>
      </c>
      <c r="K174" s="17">
        <f>J174+K173</f>
        <v/>
      </c>
      <c r="L174" s="17">
        <f>K174+L173</f>
        <v/>
      </c>
      <c r="M174" s="17">
        <f>L174+M173</f>
        <v/>
      </c>
      <c r="N174" s="17">
        <f>M174</f>
        <v/>
      </c>
    </row>
    <row r="175">
      <c r="A175" s="14" t="inlineStr">
        <is>
          <t>Break-even revenue</t>
        </is>
      </c>
      <c r="B175" s="29">
        <f>IF(ISNUMBER($B$163),$B$163,"")</f>
        <v/>
      </c>
      <c r="C175" s="29">
        <f>IF(ISNUMBER($B$163),$B$163,"")</f>
        <v/>
      </c>
      <c r="D175" s="29">
        <f>IF(ISNUMBER($B$163),$B$163,"")</f>
        <v/>
      </c>
      <c r="E175" s="29">
        <f>IF(ISNUMBER($B$163),$B$163,"")</f>
        <v/>
      </c>
      <c r="F175" s="29">
        <f>IF(ISNUMBER($B$163),$B$163,"")</f>
        <v/>
      </c>
      <c r="G175" s="29">
        <f>IF(ISNUMBER($B$163),$B$163,"")</f>
        <v/>
      </c>
      <c r="H175" s="29">
        <f>IF(ISNUMBER($B$163),$B$163,"")</f>
        <v/>
      </c>
      <c r="I175" s="29">
        <f>IF(ISNUMBER($B$163),$B$163,"")</f>
        <v/>
      </c>
      <c r="J175" s="29">
        <f>IF(ISNUMBER($B$163),$B$163,"")</f>
        <v/>
      </c>
      <c r="K175" s="29">
        <f>IF(ISNUMBER($B$163),$B$163,"")</f>
        <v/>
      </c>
      <c r="L175" s="29">
        <f>IF(ISNUMBER($B$163),$B$163,"")</f>
        <v/>
      </c>
      <c r="M175" s="29">
        <f>IF(ISNUMBER($B$163),$B$163,"")</f>
        <v/>
      </c>
      <c r="N175" s="29">
        <f>IF(ISNUMBER($B$163),$B$163,"")</f>
        <v/>
      </c>
    </row>
    <row r="176">
      <c r="A176" s="18" t="inlineStr">
        <is>
          <t>Break-even</t>
        </is>
      </c>
      <c r="B176" s="50">
        <f>IF(ISNUMBER(B177),IF(B177=$N$177,"Reached",""),"")</f>
        <v/>
      </c>
      <c r="C176" s="50">
        <f>IF(ISNUMBER(C177),IF(C177=$N$177,"Reached",""),"")</f>
        <v/>
      </c>
      <c r="D176" s="50">
        <f>IF(ISNUMBER(D177),IF(D177=$N$177,"Reached",""),"")</f>
        <v/>
      </c>
      <c r="E176" s="50">
        <f>IF(ISNUMBER(E177),IF(E177=$N$177,"Reached",""),"")</f>
        <v/>
      </c>
      <c r="F176" s="50">
        <f>IF(ISNUMBER(F177),IF(F177=$N$177,"Reached",""),"")</f>
        <v/>
      </c>
      <c r="G176" s="50">
        <f>IF(ISNUMBER(G177),IF(G177=$N$177,"Reached",""),"")</f>
        <v/>
      </c>
      <c r="H176" s="50">
        <f>IF(ISNUMBER(H177),IF(H177=$N$177,"Reached",""),"")</f>
        <v/>
      </c>
      <c r="I176" s="50">
        <f>IF(ISNUMBER(I177),IF(I177=$N$177,"Reached",""),"")</f>
        <v/>
      </c>
      <c r="J176" s="50">
        <f>IF(ISNUMBER(J177),IF(J177=$N$177,"Reached",""),"")</f>
        <v/>
      </c>
      <c r="K176" s="50">
        <f>IF(ISNUMBER(K177),IF(K177=$N$177,"Reached",""),"")</f>
        <v/>
      </c>
      <c r="L176" s="50">
        <f>IF(ISNUMBER(L177),IF(L177=$N$177,"Reached",""),"")</f>
        <v/>
      </c>
      <c r="M176" s="50">
        <f>IF(ISNUMBER(M177),IF(M177=$N$177,"Reached",""),"")</f>
        <v/>
      </c>
      <c r="N176" s="9" t="n"/>
    </row>
    <row r="177" hidden="1">
      <c r="A177" s="59" t="inlineStr">
        <is>
          <t>Month cumulative revenue passes break-even (helper)</t>
        </is>
      </c>
      <c r="B177" s="60">
        <f>IF(ISNUMBER($B$163),IF(AND(B174&gt;0,B174&gt;=$B$163),B$171,""),"")</f>
        <v/>
      </c>
      <c r="C177" s="60">
        <f>IF(ISNUMBER($B$163),IF(AND(C174&gt;0,C174&gt;=$B$163),C$171,""),"")</f>
        <v/>
      </c>
      <c r="D177" s="60">
        <f>IF(ISNUMBER($B$163),IF(AND(D174&gt;0,D174&gt;=$B$163),D$171,""),"")</f>
        <v/>
      </c>
      <c r="E177" s="60">
        <f>IF(ISNUMBER($B$163),IF(AND(E174&gt;0,E174&gt;=$B$163),E$171,""),"")</f>
        <v/>
      </c>
      <c r="F177" s="60">
        <f>IF(ISNUMBER($B$163),IF(AND(F174&gt;0,F174&gt;=$B$163),F$171,""),"")</f>
        <v/>
      </c>
      <c r="G177" s="60">
        <f>IF(ISNUMBER($B$163),IF(AND(G174&gt;0,G174&gt;=$B$163),G$171,""),"")</f>
        <v/>
      </c>
      <c r="H177" s="60">
        <f>IF(ISNUMBER($B$163),IF(AND(H174&gt;0,H174&gt;=$B$163),H$171,""),"")</f>
        <v/>
      </c>
      <c r="I177" s="60">
        <f>IF(ISNUMBER($B$163),IF(AND(I174&gt;0,I174&gt;=$B$163),I$171,""),"")</f>
        <v/>
      </c>
      <c r="J177" s="60">
        <f>IF(ISNUMBER($B$163),IF(AND(J174&gt;0,J174&gt;=$B$163),J$171,""),"")</f>
        <v/>
      </c>
      <c r="K177" s="60">
        <f>IF(ISNUMBER($B$163),IF(AND(K174&gt;0,K174&gt;=$B$163),K$171,""),"")</f>
        <v/>
      </c>
      <c r="L177" s="60">
        <f>IF(ISNUMBER($B$163),IF(AND(L174&gt;0,L174&gt;=$B$163),L$171,""),"")</f>
        <v/>
      </c>
      <c r="M177" s="60">
        <f>IF(ISNUMBER($B$163),IF(AND(M174&gt;0,M174&gt;=$B$163),M$171,""),"")</f>
        <v/>
      </c>
      <c r="N177" s="60">
        <f>IF(COUNT(B177:M177)=0,"",MIN(B177:M177))</f>
        <v/>
      </c>
    </row>
  </sheetData>
  <sheetProtection selectLockedCells="0" selectUnlockedCells="0" sheet="1" objects="0" insertRows="1" insertHyperlinks="1" autoFilter="1" scenarios="0" formatColumns="0" deleteColumns="1" insertColumns="1" pivotTables="1" deleteRows="1" formatCells="1" formatRows="0" sort="1"/>
  <mergeCells count="57">
    <mergeCell ref="F157:G157"/>
    <mergeCell ref="C41:E41"/>
    <mergeCell ref="B7:C7"/>
    <mergeCell ref="J5:K5"/>
    <mergeCell ref="F9:I9"/>
    <mergeCell ref="B47:F47"/>
    <mergeCell ref="F42:K42"/>
    <mergeCell ref="F45:K45"/>
    <mergeCell ref="F41:K41"/>
    <mergeCell ref="B159:C159"/>
    <mergeCell ref="D159:E159"/>
    <mergeCell ref="B166:D166"/>
    <mergeCell ref="B5:E5"/>
    <mergeCell ref="A1:H1"/>
    <mergeCell ref="A115:D115"/>
    <mergeCell ref="B105:C105"/>
    <mergeCell ref="D158:E158"/>
    <mergeCell ref="J9:K9"/>
    <mergeCell ref="F158:G158"/>
    <mergeCell ref="A2:O2"/>
    <mergeCell ref="A104:O104"/>
    <mergeCell ref="J6:K6"/>
    <mergeCell ref="B168:D168"/>
    <mergeCell ref="B42:C42"/>
    <mergeCell ref="B107:C107"/>
    <mergeCell ref="D160:E160"/>
    <mergeCell ref="F160:G160"/>
    <mergeCell ref="F43:K43"/>
    <mergeCell ref="B157:C157"/>
    <mergeCell ref="F159:G159"/>
    <mergeCell ref="B8:C8"/>
    <mergeCell ref="A4:O4"/>
    <mergeCell ref="E105:N108"/>
    <mergeCell ref="F6:I6"/>
    <mergeCell ref="B164:D164"/>
    <mergeCell ref="B169:D169"/>
    <mergeCell ref="A156:O156"/>
    <mergeCell ref="A38:O38"/>
    <mergeCell ref="F7:I7"/>
    <mergeCell ref="J7:K7"/>
    <mergeCell ref="B163:D163"/>
    <mergeCell ref="B108:C108"/>
    <mergeCell ref="F5:I5"/>
    <mergeCell ref="A40:O40"/>
    <mergeCell ref="F44:K44"/>
    <mergeCell ref="B158:C158"/>
    <mergeCell ref="B6:C6"/>
    <mergeCell ref="B165:D165"/>
    <mergeCell ref="D157:E157"/>
    <mergeCell ref="D42:E42"/>
    <mergeCell ref="F8:I8"/>
    <mergeCell ref="G47:K47"/>
    <mergeCell ref="B160:C160"/>
    <mergeCell ref="L47:N47"/>
    <mergeCell ref="B167:D167"/>
    <mergeCell ref="J8:K8"/>
    <mergeCell ref="B106:C106"/>
  </mergeCells>
  <conditionalFormatting sqref="J8">
    <cfRule type="expression" priority="1" dxfId="0" stopIfTrue="0">
      <formula>AND(ISNUMBER($J$8),$J$8&lt;0)</formula>
    </cfRule>
  </conditionalFormatting>
  <conditionalFormatting sqref="B36:N37">
    <cfRule type="expression" priority="2" dxfId="0" stopIfTrue="0">
      <formula>AND(ISNUMBER(B36),B36&lt;0)</formula>
    </cfRule>
  </conditionalFormatting>
  <conditionalFormatting sqref="F49:F73 K49:K73">
    <cfRule type="expression" priority="3" dxfId="0" stopIfTrue="0">
      <formula>F49="Unfavourable"</formula>
    </cfRule>
  </conditionalFormatting>
  <conditionalFormatting sqref="D49:E73">
    <cfRule type="expression" priority="4" dxfId="0" stopIfTrue="0">
      <formula>$F49="Unfavourable"</formula>
    </cfRule>
  </conditionalFormatting>
  <conditionalFormatting sqref="I49:J73">
    <cfRule type="expression" priority="5" dxfId="0" stopIfTrue="0">
      <formula>$K49="Unfavourable"</formula>
    </cfRule>
  </conditionalFormatting>
  <conditionalFormatting sqref="N49:N73">
    <cfRule type="expression" priority="6" dxfId="0" stopIfTrue="0">
      <formula>AND(ISNUMBER($N49),ISNUMBER($L49),$P49*$N49&lt;0,ABS($N49)&gt;N($B$43)*ABS($L49),OR($A49="Margin ratio (variance in points)",ABS($N49)&gt;=N($B$44)))</formula>
    </cfRule>
  </conditionalFormatting>
  <conditionalFormatting sqref="L42:M42">
    <cfRule type="expression" priority="7" dxfId="0" stopIfTrue="0">
      <formula>AND(ISNUMBER($L$42),$L$42&lt;0)</formula>
    </cfRule>
  </conditionalFormatting>
  <conditionalFormatting sqref="L43">
    <cfRule type="expression" priority="8" dxfId="0" stopIfTrue="0">
      <formula>AND(ISNUMBER($L$43),$L$43&lt;0)</formula>
    </cfRule>
  </conditionalFormatting>
  <conditionalFormatting sqref="L44">
    <cfRule type="expression" priority="9" dxfId="0" stopIfTrue="0">
      <formula>AND(ISNUMBER($L$44),$L$44&lt;0)</formula>
    </cfRule>
  </conditionalFormatting>
  <conditionalFormatting sqref="M44">
    <cfRule type="expression" priority="10" dxfId="0" stopIfTrue="0">
      <formula>AND(ISNUMBER($M$44),$M$44&lt;0)</formula>
    </cfRule>
  </conditionalFormatting>
  <conditionalFormatting sqref="L45:M45">
    <cfRule type="expression" priority="11" dxfId="0" stopIfTrue="0">
      <formula>AND(ISNUMBER(L45),L45&gt;0)</formula>
    </cfRule>
  </conditionalFormatting>
  <conditionalFormatting sqref="B101:N101">
    <cfRule type="expression" priority="12" dxfId="0" stopIfTrue="0">
      <formula>AND(ISNUMBER(B101),B101&lt;0)</formula>
    </cfRule>
  </conditionalFormatting>
  <conditionalFormatting sqref="B135:N135">
    <cfRule type="expression" priority="13" dxfId="0" stopIfTrue="0">
      <formula>AND(ISNUMBER(B135),B135&lt;0)</formula>
    </cfRule>
  </conditionalFormatting>
  <conditionalFormatting sqref="B138:N138">
    <cfRule type="expression" priority="14" dxfId="0" stopIfTrue="0">
      <formula>AND($B$108&lt;&gt;"",ISNUMBER(B138),B138&lt;$B$108)</formula>
    </cfRule>
  </conditionalFormatting>
  <conditionalFormatting sqref="B143:N143">
    <cfRule type="expression" priority="15" dxfId="0" stopIfTrue="0">
      <formula>AND(ISNUMBER(B143),B143&lt;0)</formula>
    </cfRule>
  </conditionalFormatting>
  <conditionalFormatting sqref="B146:N146">
    <cfRule type="expression" priority="16" dxfId="0" stopIfTrue="0">
      <formula>AND($B$108&lt;&gt;"",ISNUMBER(B146),B146&lt;$B$108)</formula>
    </cfRule>
  </conditionalFormatting>
  <conditionalFormatting sqref="B151:N151">
    <cfRule type="expression" priority="17" dxfId="0" stopIfTrue="0">
      <formula>AND(ISNUMBER(B151),B151&lt;0)</formula>
    </cfRule>
  </conditionalFormatting>
  <conditionalFormatting sqref="B154:N154">
    <cfRule type="expression" priority="18" dxfId="0" stopIfTrue="0">
      <formula>AND($B$108&lt;&gt;"",ISNUMBER(B154),B154&lt;$B$108)</formula>
    </cfRule>
  </conditionalFormatting>
  <conditionalFormatting sqref="B121:D122">
    <cfRule type="expression" priority="19" dxfId="0" stopIfTrue="0">
      <formula>AND(ISNUMBER(B121),B121&lt;0)</formula>
    </cfRule>
  </conditionalFormatting>
  <conditionalFormatting sqref="B124:D124">
    <cfRule type="expression" priority="20" dxfId="0" stopIfTrue="0">
      <formula>AND(ISNUMBER(B124),B124&lt;0)</formula>
    </cfRule>
  </conditionalFormatting>
  <conditionalFormatting sqref="B125:D125">
    <cfRule type="expression" priority="21" dxfId="0" stopIfTrue="0">
      <formula>AND($B$108&lt;&gt;"",ISNUMBER(B125),B125&lt;$B$108)</formula>
    </cfRule>
  </conditionalFormatting>
  <conditionalFormatting sqref="B127:D127">
    <cfRule type="expression" priority="22" dxfId="0" stopIfTrue="0">
      <formula>AND(ISNUMBER(B127),B127&gt;0)</formula>
    </cfRule>
  </conditionalFormatting>
  <conditionalFormatting sqref="B165">
    <cfRule type="expression" priority="23" dxfId="0" stopIfTrue="0">
      <formula>B165="Not reached this year"</formula>
    </cfRule>
  </conditionalFormatting>
  <conditionalFormatting sqref="B167">
    <cfRule type="expression" priority="24" dxfId="0" stopIfTrue="0">
      <formula>AND(ISNUMBER(B167),B167&lt;0)</formula>
    </cfRule>
  </conditionalFormatting>
  <conditionalFormatting sqref="B168">
    <cfRule type="expression" priority="25" dxfId="0" stopIfTrue="0">
      <formula>AND(ISNUMBER(B168),B168&lt;0)</formula>
    </cfRule>
  </conditionalFormatting>
  <conditionalFormatting sqref="B169">
    <cfRule type="expression" priority="26" dxfId="0" stopIfTrue="0">
      <formula>AND(ISNUMBER(B169),B169&lt;0)</formula>
    </cfRule>
  </conditionalFormatting>
  <dataValidations count="16">
    <dataValidation sqref="B6 B8" showDropDown="0" showInputMessage="0" showErrorMessage="1" allowBlank="1" errorTitle="Date expected" error="Enter a date." type="date" operator="greaterThanOrEqual">
      <formula1>36526</formula1>
    </dataValidation>
    <dataValidation sqref="B14:M17" showDropDown="0" showInputMessage="0" showErrorMessage="1" allowBlank="1" errorTitle="Positive amount" error="Enter a positive amount or zero, excluding VAT." type="decimal" operator="greaterThanOrEqual">
      <formula1>0</formula1>
    </dataValidation>
    <dataValidation sqref="O20:O22" showDropDown="0" showInputMessage="0" showErrorMessage="1" allowBlank="1" errorTitle="Rate" error="Enter a percentage between 0% and 100%." type="decimal" operator="between">
      <formula1>0</formula1>
      <formula2>1</formula2>
    </dataValidation>
    <dataValidation sqref="B26:M34" showDropDown="0" showInputMessage="0" showErrorMessage="1" allowBlank="1" errorTitle="Positive amount" error="Enter a positive amount or zero, excluding VAT." type="decimal" operator="greaterThanOrEqual">
      <formula1>0</formula1>
    </dataValidation>
    <dataValidation sqref="B41" showDropDown="0" showInputMessage="0" showErrorMessage="1" allowBlank="1" errorTitle="Month" error="Enter a whole number from 1 to 12, or leave blank." type="whole" operator="between">
      <formula1>1</formula1>
      <formula2>12</formula2>
    </dataValidation>
    <dataValidation sqref="B43" showDropDown="0" showInputMessage="0" showErrorMessage="1" allowBlank="1" errorTitle="Rate" error="Enter a percentage between 0% and 100%." type="decimal" operator="between">
      <formula1>0</formula1>
      <formula2>1</formula2>
    </dataValidation>
    <dataValidation sqref="B44" showDropDown="0" showInputMessage="0" showErrorMessage="1" allowBlank="1" errorTitle="Positive amount" error="Enter a positive amount or zero, excluding VAT." type="decimal" operator="greaterThanOrEqual">
      <formula1>0</formula1>
    </dataValidation>
    <dataValidation sqref="B77:M101" showDropDown="0" showInputMessage="0" showErrorMessage="1" allowBlank="1" errorTitle="Number expected" error="Enter a number." type="decimal" operator="between">
      <formula1>-1000000000000</formula1>
      <formula2>1000000000000</formula2>
    </dataValidation>
    <dataValidation sqref="B105 B108" showDropDown="0" showInputMessage="0" showErrorMessage="1" allowBlank="1" errorTitle="Number expected" error="Enter a number." type="decimal" operator="between">
      <formula1>-1000000000000</formula1>
      <formula2>1000000000000</formula2>
    </dataValidation>
    <dataValidation sqref="B106" showDropDown="0" showInputMessage="0" showErrorMessage="1" allowBlank="1" errorTitle="Number of days" error="Enter a whole number of days, from 0 to 365." type="whole" operator="between">
      <formula1>0</formula1>
      <formula2>365</formula2>
    </dataValidation>
    <dataValidation sqref="B107" showDropDown="0" showInputMessage="0" showErrorMessage="1" allowBlank="1" errorTitle="Positive amount" error="Enter a positive amount or zero, excluding VAT." type="decimal" operator="greaterThanOrEqual">
      <formula1>0</formula1>
    </dataValidation>
    <dataValidation sqref="B111:D111 B113:D113" showDropDown="0" showInputMessage="0" showErrorMessage="1" allowBlank="1" errorTitle="Variance" error="Enter a percentage, for example -10% or 5%." type="decimal" operator="between">
      <formula1>-1</formula1>
      <formula2>5</formula2>
    </dataValidation>
    <dataValidation sqref="B112:D112" showDropDown="0" showInputMessage="0" showErrorMessage="1" allowBlank="1" errorTitle="Variance in points" error="Enter a variance in points, for example -2% for two points less." type="decimal" operator="between">
      <formula1>-1</formula1>
      <formula2>1</formula2>
    </dataValidation>
    <dataValidation sqref="B114:D114" showDropDown="0" showInputMessage="0" showErrorMessage="1" allowBlank="1" errorTitle="Number expected" error="Enter a number." type="decimal" operator="between">
      <formula1>-1000000000000</formula1>
      <formula2>1000000000000</formula2>
    </dataValidation>
    <dataValidation sqref="D158 D160" showDropDown="0" showInputMessage="0" showErrorMessage="1" allowBlank="1" errorTitle="Positive amount" error="Enter a positive amount or zero, excluding VAT." type="decimal" operator="greaterThanOrEqual">
      <formula1>0</formula1>
    </dataValidation>
    <dataValidation sqref="D159" showDropDown="0" showInputMessage="0" showErrorMessage="1" allowBlank="1" errorTitle="Rate" error="Enter a percentage between 0% and 100%." type="decimal" operator="between">
      <formula1>0</formula1>
      <formula2>1</formula2>
    </dataValidation>
  </dataValidations>
  <printOptions horizontalCentered="1"/>
  <pageMargins left="0.4" right="0.4" top="0.5" bottom="0.6" header="0.5" footer="0.5"/>
  <pageSetup orientation="landscape" paperSize="9" fitToHeight="0" fitToWidth="1"/>
  <headerFooter>
    <oddHeader/>
    <oddFooter>&amp;L&amp;"Arial,Regular"&amp;8 &amp;K57534ETudor Hilcu, by THG Conseil · thgconseil.fr&amp;R&amp;"Arial,Regular"&amp;8 &amp;K57534E&amp;P / &amp;N</oddFooter>
    <evenHeader/>
    <evenFooter/>
    <firstHeader/>
    <firstFooter/>
  </headerFooter>
  <rowBreaks count="5" manualBreakCount="5">
    <brk id="39" min="0" max="16383" man="1"/>
    <brk id="103" min="0" max="16383" man="1"/>
    <brk id="155" min="0" max="16383" man="1"/>
    <brk id="74" min="0" max="16383" man="1"/>
    <brk id="128" min="0" max="16383" man="1"/>
  </rowBreaks>
  <drawing xmlns:r="http://schemas.openxmlformats.org/officeDocument/2006/relationships" r:id="rId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Tudor Hilcu, THG Conseil</dc:creator>
  <dc:title>A budget you can steer</dc:title>
  <dc:subject>Module offered by THG Conseil: one-page budget, budget vs actual, three scenarios and break-even point</dc:subject>
  <dc:language>en-GB</dc:language>
  <dcterms:created xsi:type="dcterms:W3CDTF">2026-10-07T09:00:00Z</dcterms:created>
  <dcterms:modified xsi:type="dcterms:W3CDTF">2026-10-13T20:44:07Z</dcterms:modified>
  <cp:lastModifiedBy>Tudor Hilcu, THG Conseil</cp:lastModifiedBy>
  <cp:keywords>THG Conseil; thgconseil.fr</cp:keywords>
</cp:coreProperties>
</file>