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ummary" sheetId="2" state="visible" r:id="rId2"/>
    <sheet name="Milestones" sheetId="3" state="visible" r:id="rId3"/>
    <sheet name="Risks" sheetId="4" state="visible" r:id="rId4"/>
    <sheet name="Decisions" sheetId="5" state="visible" r:id="rId5"/>
    <sheet name="Budget" sheetId="6" state="visible" r:id="rId6"/>
  </sheets>
  <definedNames>
    <definedName name="ReportDate">'Summary'!$F$4</definedName>
    <definedName name="CriticalThreshold">'Risks'!$D$5</definedName>
    <definedName name="HighThreshold">'Risks'!$F$5</definedName>
    <definedName name="MediumThreshold">'Risks'!$H$5</definedName>
    <definedName name="_xlnm.Print_Area" localSheetId="1">'Summary'!$A$1:$I$66</definedName>
    <definedName name="_xlnm.Print_Titles" localSheetId="2">'Milestones'!$4:$4</definedName>
    <definedName name="_xlnm.Print_Area" localSheetId="2">'Milestones'!$A$1:$J$35</definedName>
    <definedName name="_xlnm.Print_Titles" localSheetId="3">'Risks'!$7:$7</definedName>
    <definedName name="_xlnm.Print_Area" localSheetId="3">'Risks'!$A$1:$L$48</definedName>
    <definedName name="_xlnm.Print_Titles" localSheetId="4">'Decisions'!$4:$4</definedName>
    <definedName name="_xlnm.Print_Area" localSheetId="4">'Decisions'!$A$1:$K$35</definedName>
    <definedName name="_xlnm.Print_Area" localSheetId="5">'Budget'!$A$1:$L$20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 mmm yyyy"/>
    <numFmt numFmtId="165" formatCode="+0%;-0%;0%"/>
    <numFmt numFmtId="166" formatCode="&quot;of &quot;0"/>
    <numFmt numFmtId="167" formatCode="&quot;Impact &quot;0"/>
    <numFmt numFmtId="168" formatCode="&quot;Probability &quot;0"/>
    <numFmt numFmtId="169" formatCode="0;-0;&quot;-&quot;"/>
    <numFmt numFmtId="170" formatCode="#,##0;-#,##0;&quot;-&quot;"/>
    <numFmt numFmtId="171" formatCode="+0;-0;0"/>
  </numFmts>
  <fonts count="13">
    <font>
      <name val="Calibri"/>
      <family val="2"/>
      <color theme="1"/>
      <sz val="11"/>
      <scheme val="minor"/>
    </font>
    <font>
      <name val="Arial"/>
      <color rgb="002B2B2B"/>
      <sz val="10"/>
    </font>
    <font>
      <name val="Arial"/>
      <b val="1"/>
      <color rgb="002B2B2B"/>
      <sz val="18"/>
    </font>
    <font>
      <name val="Arial"/>
      <color rgb="0057534E"/>
      <sz val="9"/>
    </font>
    <font>
      <name val="Arial"/>
      <b val="1"/>
      <color rgb="002B2B2B"/>
      <sz val="11"/>
    </font>
    <font>
      <name val="Arial"/>
      <b val="1"/>
      <color rgb="00B23620"/>
      <sz val="10"/>
    </font>
    <font>
      <name val="Arial"/>
      <b val="1"/>
      <color rgb="002B2B2B"/>
      <sz val="10"/>
    </font>
    <font>
      <name val="Arial"/>
      <b val="1"/>
      <color rgb="002B2B2B"/>
      <sz val="16"/>
    </font>
    <font>
      <name val="Arial"/>
      <color rgb="0057534E"/>
      <sz val="10"/>
    </font>
    <font>
      <name val="Arial"/>
      <b val="1"/>
      <color rgb="00EEEAE6"/>
      <sz val="10"/>
    </font>
    <font>
      <name val="Arial"/>
      <b val="1"/>
      <color rgb="002B2B2B"/>
      <sz val="9"/>
    </font>
    <font>
      <name val="Arial"/>
      <b val="1"/>
      <color rgb="00EEEAE6"/>
      <sz val="9"/>
    </font>
    <font>
      <name val="Arial"/>
      <i val="1"/>
      <color rgb="0057534E"/>
      <sz val="10"/>
    </font>
  </fonts>
  <fills count="6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EEEAE6"/>
        <bgColor rgb="00EEEAE6"/>
      </patternFill>
    </fill>
    <fill>
      <patternFill patternType="solid">
        <fgColor rgb="002B2B2B"/>
        <bgColor rgb="002B2B2B"/>
      </patternFill>
    </fill>
    <fill>
      <patternFill patternType="solid">
        <fgColor rgb="00C9C4BF"/>
        <bgColor rgb="00C9C4BF"/>
      </patternFill>
    </fill>
  </fills>
  <borders count="8">
    <border>
      <left/>
      <right/>
      <top/>
      <bottom/>
      <diagonal/>
    </border>
    <border>
      <bottom style="thin">
        <color rgb="002B2B2B"/>
      </bottom>
    </border>
    <border/>
    <border>
      <left style="thin">
        <color rgb="007E7973"/>
      </left>
      <right style="thin">
        <color rgb="007E7973"/>
      </right>
      <top style="thin">
        <color rgb="007E7973"/>
      </top>
      <bottom style="thin">
        <color rgb="007E7973"/>
      </bottom>
    </border>
    <border>
      <left style="thin">
        <color rgb="00D3CDC7"/>
      </left>
      <right style="thin">
        <color rgb="00D3CDC7"/>
      </right>
      <top style="thin">
        <color rgb="00D3CDC7"/>
      </top>
      <bottom style="thin">
        <color rgb="00D3CDC7"/>
      </bottom>
    </border>
    <border>
      <left style="thin">
        <color rgb="002B2B2B"/>
      </left>
      <right style="thin">
        <color rgb="002B2B2B"/>
      </right>
      <top style="thin">
        <color rgb="002B2B2B"/>
      </top>
      <bottom style="thin">
        <color rgb="002B2B2B"/>
      </bottom>
    </border>
    <border>
      <top style="thin">
        <color rgb="002B2B2B"/>
      </top>
    </border>
    <border>
      <left style="thin">
        <color rgb="00D3CDC7"/>
      </left>
      <right style="thin">
        <color rgb="00D3CDC7"/>
      </right>
      <top style="thin">
        <color rgb="002B2B2B"/>
      </top>
      <bottom style="thin">
        <color rgb="00D3CDC7"/>
      </bottom>
    </border>
  </borders>
  <cellStyleXfs count="1">
    <xf numFmtId="0" fontId="1" fillId="0" borderId="0"/>
  </cellStyleXfs>
  <cellXfs count="66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top" wrapText="1"/>
    </xf>
    <xf numFmtId="0" fontId="5" fillId="2" borderId="2" applyAlignment="1" pivotButton="0" quotePrefix="0" xfId="0">
      <alignment horizontal="center" vertical="top"/>
    </xf>
    <xf numFmtId="0" fontId="6" fillId="0" borderId="0" applyAlignment="1" pivotButton="0" quotePrefix="0" xfId="0">
      <alignment horizontal="center" vertical="top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 wrapText="1"/>
    </xf>
    <xf numFmtId="0" fontId="1" fillId="3" borderId="4" applyAlignment="1" pivotButton="0" quotePrefix="0" xfId="0">
      <alignment horizontal="right" vertical="center"/>
    </xf>
    <xf numFmtId="0" fontId="5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/>
    </xf>
    <xf numFmtId="0" fontId="1" fillId="2" borderId="3" applyAlignment="1" applyProtection="1" pivotButton="0" quotePrefix="0" xfId="0">
      <alignment horizontal="left" vertical="center"/>
      <protection locked="0" hidden="0"/>
    </xf>
    <xf numFmtId="0" fontId="1" fillId="0" borderId="0" applyAlignment="1" pivotButton="0" quotePrefix="0" xfId="0">
      <alignment horizontal="right" vertical="center"/>
    </xf>
    <xf numFmtId="164" fontId="1" fillId="2" borderId="3" applyAlignment="1" applyProtection="1" pivotButton="0" quotePrefix="0" xfId="0">
      <alignment horizontal="right" vertical="center"/>
      <protection locked="0" hidden="0"/>
    </xf>
    <xf numFmtId="0" fontId="9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0" fontId="10" fillId="0" borderId="1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center"/>
    </xf>
    <xf numFmtId="0" fontId="6" fillId="2" borderId="3" applyAlignment="1" applyProtection="1" pivotButton="0" quotePrefix="0" xfId="0">
      <alignment horizontal="center" vertical="center"/>
      <protection locked="0" hidden="0"/>
    </xf>
    <xf numFmtId="0" fontId="1" fillId="2" borderId="3" applyAlignment="1" applyProtection="1" pivotButton="0" quotePrefix="0" xfId="0">
      <alignment horizontal="left" vertical="center" wrapText="1"/>
      <protection locked="0" hidden="0"/>
    </xf>
    <xf numFmtId="0" fontId="1" fillId="2" borderId="3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left" vertical="center" wrapText="1"/>
    </xf>
    <xf numFmtId="9" fontId="1" fillId="2" borderId="3" applyAlignment="1" applyProtection="1" pivotButton="0" quotePrefix="0" xfId="0">
      <alignment horizontal="right" vertical="center"/>
      <protection locked="0" hidden="0"/>
    </xf>
    <xf numFmtId="1" fontId="6" fillId="3" borderId="4" applyAlignment="1" pivotButton="0" quotePrefix="0" xfId="0">
      <alignment horizontal="right" vertical="center"/>
    </xf>
    <xf numFmtId="166" fontId="1" fillId="3" borderId="4" applyAlignment="1" pivotButton="0" quotePrefix="0" xfId="0">
      <alignment horizontal="left" vertical="center"/>
    </xf>
    <xf numFmtId="165" fontId="6" fillId="3" borderId="4" applyAlignment="1" pivotButton="0" quotePrefix="0" xfId="0">
      <alignment horizontal="right" vertical="center"/>
    </xf>
    <xf numFmtId="0" fontId="1" fillId="2" borderId="4" applyAlignment="1" pivotButton="0" quotePrefix="0" xfId="0">
      <alignment horizontal="left" vertical="center"/>
    </xf>
    <xf numFmtId="164" fontId="1" fillId="2" borderId="4" applyAlignment="1" pivotButton="0" quotePrefix="0" xfId="0">
      <alignment horizontal="right" vertical="center"/>
    </xf>
    <xf numFmtId="0" fontId="6" fillId="2" borderId="4" applyAlignment="1" pivotButton="0" quotePrefix="0" xfId="0">
      <alignment horizontal="center" vertical="center"/>
    </xf>
    <xf numFmtId="0" fontId="1" fillId="2" borderId="4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/>
    </xf>
    <xf numFmtId="167" fontId="10" fillId="0" borderId="0" applyAlignment="1" pivotButton="0" quotePrefix="0" xfId="0">
      <alignment horizontal="center"/>
    </xf>
    <xf numFmtId="168" fontId="10" fillId="0" borderId="0" applyAlignment="1" pivotButton="0" quotePrefix="0" xfId="0">
      <alignment horizontal="right"/>
    </xf>
    <xf numFmtId="169" fontId="1" fillId="2" borderId="4" applyAlignment="1" pivotButton="0" quotePrefix="0" xfId="0">
      <alignment horizontal="center" vertical="center"/>
    </xf>
    <xf numFmtId="0" fontId="1" fillId="2" borderId="4" applyAlignment="1" pivotButton="0" quotePrefix="0" xfId="0">
      <alignment horizontal="left" vertical="center" wrapText="1"/>
    </xf>
    <xf numFmtId="1" fontId="6" fillId="2" borderId="4" applyAlignment="1" pivotButton="0" quotePrefix="0" xfId="0">
      <alignment horizontal="center" vertical="center"/>
    </xf>
    <xf numFmtId="0" fontId="1" fillId="2" borderId="4" applyAlignment="1" pivotButton="0" quotePrefix="0" xfId="0">
      <alignment horizontal="center" vertical="center"/>
    </xf>
    <xf numFmtId="0" fontId="6" fillId="2" borderId="4" applyAlignment="1" pivotButton="0" quotePrefix="0" xfId="0">
      <alignment horizontal="left" vertical="center"/>
    </xf>
    <xf numFmtId="170" fontId="6" fillId="3" borderId="4" applyAlignment="1" pivotButton="0" quotePrefix="0" xfId="0">
      <alignment horizontal="right" vertical="center"/>
    </xf>
    <xf numFmtId="9" fontId="6" fillId="3" borderId="4" applyAlignment="1" pivotButton="0" quotePrefix="0" xfId="0">
      <alignment horizontal="right" vertical="center"/>
    </xf>
    <xf numFmtId="49" fontId="1" fillId="3" borderId="4" applyAlignment="1" pivotButton="0" quotePrefix="0" xfId="0">
      <alignment horizontal="left" vertical="center"/>
    </xf>
    <xf numFmtId="0" fontId="1" fillId="2" borderId="3" applyAlignment="1" applyProtection="1" pivotButton="0" quotePrefix="0" xfId="0">
      <alignment horizontal="left" vertical="top" wrapText="1"/>
      <protection locked="0" hidden="0"/>
    </xf>
    <xf numFmtId="164" fontId="1" fillId="3" borderId="4" applyAlignment="1" pivotButton="0" quotePrefix="0" xfId="0">
      <alignment horizontal="left" vertical="center"/>
    </xf>
    <xf numFmtId="0" fontId="11" fillId="4" borderId="5" applyAlignment="1" pivotButton="0" quotePrefix="0" xfId="0">
      <alignment horizontal="left" vertical="center" wrapText="1"/>
    </xf>
    <xf numFmtId="0" fontId="12" fillId="0" borderId="4" applyAlignment="1" pivotButton="0" quotePrefix="0" xfId="0">
      <alignment horizontal="left" vertical="top" wrapText="1"/>
    </xf>
    <xf numFmtId="1" fontId="1" fillId="3" borderId="4" applyAlignment="1" pivotButton="0" quotePrefix="0" xfId="0">
      <alignment horizontal="center" vertical="center"/>
    </xf>
    <xf numFmtId="171" fontId="1" fillId="3" borderId="4" applyAlignment="1" pivotButton="0" quotePrefix="0" xfId="0">
      <alignment horizontal="right" vertical="center"/>
    </xf>
    <xf numFmtId="0" fontId="6" fillId="3" borderId="4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right" vertical="center"/>
    </xf>
    <xf numFmtId="1" fontId="1" fillId="2" borderId="3" applyAlignment="1" applyProtection="1" pivotButton="0" quotePrefix="0" xfId="0">
      <alignment horizontal="center" vertical="center"/>
      <protection locked="0" hidden="0"/>
    </xf>
    <xf numFmtId="1" fontId="6" fillId="3" borderId="4" applyAlignment="1" pivotButton="0" quotePrefix="0" xfId="0">
      <alignment horizontal="center" vertical="center"/>
    </xf>
    <xf numFmtId="0" fontId="1" fillId="3" borderId="4" applyAlignment="1" pivotButton="0" quotePrefix="0" xfId="0">
      <alignment horizontal="center" vertical="center"/>
    </xf>
    <xf numFmtId="0" fontId="12" fillId="0" borderId="4" applyAlignment="1" pivotButton="0" quotePrefix="0" xfId="0">
      <alignment horizontal="left" vertical="center" wrapText="1"/>
    </xf>
    <xf numFmtId="0" fontId="0" fillId="0" borderId="4" pivotButton="0" quotePrefix="0" xfId="0"/>
    <xf numFmtId="170" fontId="1" fillId="2" borderId="3" applyAlignment="1" applyProtection="1" pivotButton="0" quotePrefix="0" xfId="0">
      <alignment horizontal="right" vertical="center"/>
      <protection locked="0" hidden="0"/>
    </xf>
    <xf numFmtId="170" fontId="1" fillId="3" borderId="4" applyAlignment="1" pivotButton="0" quotePrefix="0" xfId="0">
      <alignment horizontal="right" vertical="center"/>
    </xf>
    <xf numFmtId="9" fontId="1" fillId="3" borderId="4" applyAlignment="1" pivotButton="0" quotePrefix="0" xfId="0">
      <alignment horizontal="right" vertical="center"/>
    </xf>
    <xf numFmtId="0" fontId="6" fillId="0" borderId="6" applyAlignment="1" pivotButton="0" quotePrefix="0" xfId="0">
      <alignment horizontal="left" vertical="center"/>
    </xf>
    <xf numFmtId="170" fontId="6" fillId="5" borderId="7" applyAlignment="1" pivotButton="0" quotePrefix="0" xfId="0">
      <alignment horizontal="right" vertical="center"/>
    </xf>
    <xf numFmtId="9" fontId="6" fillId="5" borderId="7" applyAlignment="1" pivotButton="0" quotePrefix="0" xfId="0">
      <alignment horizontal="right" vertical="center"/>
    </xf>
    <xf numFmtId="0" fontId="1" fillId="5" borderId="7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b val="1"/>
        <color rgb="00B23620"/>
      </font>
    </dxf>
    <dxf>
      <fill>
        <patternFill patternType="solid">
          <fgColor rgb="00C9C4BF"/>
          <bgColor rgb="00C9C4BF"/>
        </patternFill>
      </fill>
    </dxf>
    <dxf>
      <fill>
        <patternFill patternType="solid">
          <fgColor rgb="00EEEAE6"/>
          <bgColor rgb="00EEEA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34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04" customWidth="1" min="3" max="3"/>
  </cols>
  <sheetData>
    <row r="1" ht="30" customHeight="1">
      <c r="B1" s="1" t="inlineStr">
        <is>
          <t>Weekly PMO reporting template</t>
        </is>
      </c>
    </row>
    <row r="2">
      <c r="B2" s="2" t="inlineStr">
        <is>
          <t>Template offered by THG Conseil · Tudor Hilcu, founder and head of THG Conseil · thgconseil.fr</t>
        </is>
      </c>
    </row>
    <row r="3" ht="9" customHeight="1"/>
    <row r="4" ht="20" customHeight="1">
      <c r="B4" s="3" t="inlineStr">
        <is>
          <t>What it is for</t>
        </is>
      </c>
      <c r="C4" s="4" t="n"/>
    </row>
    <row r="5" ht="30.4" customHeight="1">
      <c r="C5" s="5" t="inlineStr">
        <is>
          <t>A summary page for the steering committee, fed by four registers: milestones, risks, decisions and budget. The project manager keeps the registers; the summary calculates itself, except for the RAG status and comments, which remain a judgement.</t>
        </is>
      </c>
    </row>
    <row r="6" ht="9" customHeight="1"/>
    <row r="7" ht="20" customHeight="1">
      <c r="B7" s="3" t="inlineStr">
        <is>
          <t>The weekly routine</t>
        </is>
      </c>
      <c r="C7" s="4" t="n"/>
    </row>
    <row r="8" ht="17.2" customHeight="1">
      <c r="B8" s="6" t="n">
        <v>1</v>
      </c>
      <c r="C8" s="5" t="inlineStr">
        <is>
          <t>Summary: enter the report date. Overdue milestones and decisions are calculated from it.</t>
        </is>
      </c>
    </row>
    <row r="9" ht="17.2" customHeight="1">
      <c r="B9" s="6" t="n">
        <v>2</v>
      </c>
      <c r="C9" s="5" t="inlineStr">
        <is>
          <t>Milestones: update forecast dates, actual dates and statuses; add new milestones.</t>
        </is>
      </c>
    </row>
    <row r="10" ht="17.2" customHeight="1">
      <c r="B10" s="6" t="n">
        <v>3</v>
      </c>
      <c r="C10" s="5" t="inlineStr">
        <is>
          <t>Risks: review the probability, impact, response and status of each open risk; add new ones.</t>
        </is>
      </c>
    </row>
    <row r="11" ht="17.2" customHeight="1">
      <c r="B11" s="6" t="n">
        <v>4</v>
      </c>
      <c r="C11" s="5" t="inlineStr">
        <is>
          <t>Decisions: record each pending decision with its decision maker and deadline; update those that have been made.</t>
        </is>
      </c>
    </row>
    <row r="12" ht="17.2" customHeight="1">
      <c r="B12" s="6" t="n">
        <v>5</v>
      </c>
      <c r="C12" s="5" t="inlineStr">
        <is>
          <t>Budget: enter planned to date, actual to date and estimate to complete for each item.</t>
        </is>
      </c>
    </row>
    <row r="13" ht="30.4" customHeight="1">
      <c r="B13" s="6" t="n">
        <v>6</v>
      </c>
      <c r="C13" s="5" t="inlineStr">
        <is>
          <t>Summary: set the status of each area, then the overall status, and write a few lines on highlights, points of attention and next steps.</t>
        </is>
      </c>
    </row>
    <row r="14" ht="9" customHeight="1"/>
    <row r="15" ht="20" customHeight="1">
      <c r="B15" s="3" t="inlineStr">
        <is>
          <t>Reading the status</t>
        </is>
      </c>
      <c r="C15" s="4" t="n"/>
    </row>
    <row r="16" ht="17.2" customHeight="1">
      <c r="B16" s="7" t="inlineStr">
        <is>
          <t>·</t>
        </is>
      </c>
      <c r="C16" s="5" t="inlineStr">
        <is>
          <t>Green: the project is holding its plan.</t>
        </is>
      </c>
    </row>
    <row r="17" ht="17.2" customHeight="1">
      <c r="B17" s="7" t="inlineStr">
        <is>
          <t>·</t>
        </is>
      </c>
      <c r="C17" s="5" t="inlineStr">
        <is>
          <t>Amber: there is a gap, actions are under way, no decision needed.</t>
        </is>
      </c>
    </row>
    <row r="18" ht="17.2" customHeight="1">
      <c r="B18" s="7" t="inlineStr">
        <is>
          <t>·</t>
        </is>
      </c>
      <c r="C18" s="5" t="inlineStr">
        <is>
          <t>Red: the plan no longer holds without a decision or arbitration by the committee.</t>
        </is>
      </c>
    </row>
    <row r="19" ht="9" customHeight="1"/>
    <row r="20" ht="20" customHeight="1">
      <c r="B20" s="3" t="inlineStr">
        <is>
          <t>Cells</t>
        </is>
      </c>
      <c r="C20" s="4" t="n"/>
    </row>
    <row r="21" ht="18" customHeight="1">
      <c r="B21" s="8" t="n"/>
      <c r="C21" s="9" t="inlineStr">
        <is>
          <t>Input cell: drop-down lists for status, statuses and scores.</t>
        </is>
      </c>
    </row>
    <row r="22" ht="18" customHeight="1">
      <c r="B22" s="10" t="n"/>
      <c r="C22" s="9" t="inlineStr">
        <is>
          <t>Calculated cell: protected, it updates by itself.</t>
        </is>
      </c>
    </row>
    <row r="23" ht="18" customHeight="1">
      <c r="B23" s="11" t="inlineStr">
        <is>
          <t>Red</t>
        </is>
      </c>
      <c r="C23" s="9" t="inlineStr">
        <is>
          <t>Alert: overdue milestone or decision, critical risk, budget overrun, “Red” status.</t>
        </is>
      </c>
    </row>
    <row r="24" ht="9" customHeight="1"/>
    <row r="25" ht="20" customHeight="1">
      <c r="B25" s="3" t="inlineStr">
        <is>
          <t>Tips</t>
        </is>
      </c>
      <c r="C25" s="4" t="n"/>
    </row>
    <row r="26" ht="17.2" customHeight="1">
      <c r="B26" s="7" t="inlineStr">
        <is>
          <t>·</t>
        </is>
      </c>
      <c r="C26" s="5" t="inlineStr">
        <is>
          <t>Risk score = probability (1 to 4) × impact (1 to 4). Level thresholds can be changed at the top of the “Risks” tab.</t>
        </is>
      </c>
    </row>
    <row r="27" ht="17.2" customHeight="1">
      <c r="B27" s="7" t="inlineStr">
        <is>
          <t>·</t>
        </is>
      </c>
      <c r="C27" s="5" t="inlineStr">
        <is>
          <t>A pending decision always has a named decision maker and a deadline; without a date, it does not show in the summary.</t>
        </is>
      </c>
    </row>
    <row r="28" ht="17.2" customHeight="1">
      <c r="B28" s="7" t="inlineStr">
        <is>
          <t>·</t>
        </is>
      </c>
      <c r="C28" s="5" t="inlineStr">
        <is>
          <t>The “Fictitious example” lines at the top of each register show the expected format; they are not counted.</t>
        </is>
      </c>
    </row>
    <row r="29" ht="30.4" customHeight="1">
      <c r="B29" s="7" t="inlineStr">
        <is>
          <t>·</t>
        </is>
      </c>
      <c r="C29" s="5" t="inlineStr">
        <is>
          <t>To add rows or columns, unprotect the sheet (Review menu, Unprotect Sheet: there is no password), then check the ranges of the summary formulas.</t>
        </is>
      </c>
    </row>
    <row r="30" ht="9" customHeight="1"/>
    <row r="31" ht="20" customHeight="1">
      <c r="B31" s="3" t="inlineStr">
        <is>
          <t>A part-time PMO</t>
        </is>
      </c>
      <c r="C31" s="4" t="n"/>
    </row>
    <row r="32" ht="30.4" customHeight="1">
      <c r="C32" s="5" t="inlineStr">
        <is>
          <t>Part-time PMO, one to two days a week: governance and committees, master schedule, risk register, weekly dashboard. Call me or write to me. The first conversation is complimentary, within 48 hours.</t>
        </is>
      </c>
    </row>
    <row r="33" ht="17.2" customHeight="1">
      <c r="C33" s="5" t="inlineStr">
        <is>
          <t>thgconseil.fr/en/contact · +33 6 74 86 88 70 · contact@thgconseil.fr</t>
        </is>
      </c>
    </row>
    <row r="34" ht="30.4" customHeight="1">
      <c r="C34" s="5" t="inlineStr">
        <is>
          <t>Tudor Hilcu, founder and head of THG Conseil. Eight years running programmes, portfolios and budgets for major groups. PMP®, PRINCE2 Agile®, ITIL® 4. Template version 1.0, October 2026.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8">
    <mergeCell ref="B2:C2"/>
    <mergeCell ref="B15:C15"/>
    <mergeCell ref="B7:C7"/>
    <mergeCell ref="B25:C25"/>
    <mergeCell ref="B20:C20"/>
    <mergeCell ref="B31:C31"/>
    <mergeCell ref="B1:C1"/>
    <mergeCell ref="B4:C4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6"/>
  <sheetViews>
    <sheetView showGridLines="0" zoomScale="10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5" customWidth="1" min="4" max="4"/>
    <col width="40" customWidth="1" min="5" max="5"/>
    <col width="12" customWidth="1" min="6" max="6"/>
    <col width="12" customWidth="1" min="7" max="7"/>
    <col width="12" customWidth="1" min="8" max="8"/>
    <col width="12" customWidth="1" min="9" max="9"/>
    <col hidden="1" width="4" customWidth="1" min="10" max="10"/>
  </cols>
  <sheetData>
    <row r="1" ht="26" customHeight="1">
      <c r="A1" s="12" t="inlineStr">
        <is>
          <t>Weekly PMO report</t>
        </is>
      </c>
    </row>
    <row r="2" ht="30" customHeight="1">
      <c r="A2" s="13" t="inlineStr">
        <is>
          <t>One page for the steering committee: where the project stands, what threatens it, what needs deciding. Only the RAG status and comments are entered here; the rest comes from the other tabs.</t>
        </is>
      </c>
    </row>
    <row r="3" ht="6" customHeight="1"/>
    <row r="4">
      <c r="A4" s="14" t="inlineStr">
        <is>
          <t>Project or programme</t>
        </is>
      </c>
      <c r="B4" s="15" t="n"/>
      <c r="C4" s="15" t="n"/>
      <c r="D4" s="15" t="n"/>
      <c r="E4" s="16" t="inlineStr">
        <is>
          <t>Report date</t>
        </is>
      </c>
      <c r="F4" s="17" t="n"/>
      <c r="G4" s="17" t="n"/>
    </row>
    <row r="5">
      <c r="A5" s="14" t="inlineStr">
        <is>
          <t>Sponsor</t>
        </is>
      </c>
      <c r="B5" s="15" t="n"/>
      <c r="C5" s="15" t="n"/>
      <c r="D5" s="15" t="n"/>
      <c r="E5" s="16" t="inlineStr">
        <is>
          <t>Week or period</t>
        </is>
      </c>
      <c r="F5" s="15" t="n"/>
      <c r="G5" s="15" t="n"/>
    </row>
    <row r="6">
      <c r="A6" s="14" t="inlineStr">
        <is>
          <t>Project manager or PMO</t>
        </is>
      </c>
      <c r="B6" s="15" t="n"/>
      <c r="C6" s="15" t="n"/>
      <c r="D6" s="15" t="n"/>
      <c r="E6" s="16" t="inlineStr">
        <is>
          <t>Next committee</t>
        </is>
      </c>
      <c r="F6" s="17" t="n"/>
      <c r="G6" s="17" t="n"/>
    </row>
    <row r="7" ht="8" customHeight="1"/>
    <row r="8">
      <c r="A8" s="18" t="inlineStr">
        <is>
          <t>RAG status</t>
        </is>
      </c>
      <c r="B8" s="19" t="n"/>
      <c r="C8" s="19" t="n"/>
      <c r="D8" s="19" t="n"/>
      <c r="E8" s="19" t="n"/>
      <c r="F8" s="19" t="n"/>
      <c r="G8" s="19" t="n"/>
      <c r="H8" s="19" t="n"/>
      <c r="I8" s="19" t="n"/>
    </row>
    <row r="9">
      <c r="A9" s="20" t="inlineStr">
        <is>
          <t>Area</t>
        </is>
      </c>
      <c r="B9" s="20" t="inlineStr">
        <is>
          <t>Status</t>
        </is>
      </c>
      <c r="C9" s="20" t="inlineStr">
        <is>
          <t>Trend</t>
        </is>
      </c>
      <c r="D9" s="20" t="inlineStr">
        <is>
          <t>Comment</t>
        </is>
      </c>
      <c r="E9" s="4" t="n"/>
      <c r="F9" s="4" t="n"/>
      <c r="G9" s="4" t="n"/>
      <c r="H9" s="4" t="n"/>
      <c r="I9" s="4" t="n"/>
    </row>
    <row r="10" ht="22" customHeight="1">
      <c r="A10" s="21" t="inlineStr">
        <is>
          <t>Overall status</t>
        </is>
      </c>
      <c r="B10" s="22" t="n"/>
      <c r="C10" s="15" t="n"/>
      <c r="D10" s="23" t="n"/>
      <c r="E10" s="23" t="n"/>
      <c r="F10" s="23" t="n"/>
      <c r="G10" s="23" t="n"/>
      <c r="H10" s="23" t="n"/>
      <c r="I10" s="23" t="n"/>
    </row>
    <row r="11" ht="18" customHeight="1">
      <c r="A11" s="14" t="inlineStr">
        <is>
          <t>Schedule</t>
        </is>
      </c>
      <c r="B11" s="24" t="n"/>
      <c r="C11" s="15" t="n"/>
      <c r="D11" s="23" t="n"/>
      <c r="E11" s="23" t="n"/>
      <c r="F11" s="23" t="n"/>
      <c r="G11" s="23" t="n"/>
      <c r="H11" s="23" t="n"/>
      <c r="I11" s="23" t="n"/>
    </row>
    <row r="12" ht="18" customHeight="1">
      <c r="A12" s="14" t="inlineStr">
        <is>
          <t>Budget</t>
        </is>
      </c>
      <c r="B12" s="24" t="n"/>
      <c r="C12" s="15" t="n"/>
      <c r="D12" s="23" t="n"/>
      <c r="E12" s="23" t="n"/>
      <c r="F12" s="23" t="n"/>
      <c r="G12" s="23" t="n"/>
      <c r="H12" s="23" t="n"/>
      <c r="I12" s="23" t="n"/>
    </row>
    <row r="13" ht="18" customHeight="1">
      <c r="A13" s="14" t="inlineStr">
        <is>
          <t>Scope and quality</t>
        </is>
      </c>
      <c r="B13" s="24" t="n"/>
      <c r="C13" s="15" t="n"/>
      <c r="D13" s="23" t="n"/>
      <c r="E13" s="23" t="n"/>
      <c r="F13" s="23" t="n"/>
      <c r="G13" s="23" t="n"/>
      <c r="H13" s="23" t="n"/>
      <c r="I13" s="23" t="n"/>
    </row>
    <row r="14" ht="18" customHeight="1">
      <c r="A14" s="14" t="inlineStr">
        <is>
          <t>Risks</t>
        </is>
      </c>
      <c r="B14" s="24" t="n"/>
      <c r="C14" s="15" t="n"/>
      <c r="D14" s="23" t="n"/>
      <c r="E14" s="23" t="n"/>
      <c r="F14" s="23" t="n"/>
      <c r="G14" s="23" t="n"/>
      <c r="H14" s="23" t="n"/>
      <c r="I14" s="23" t="n"/>
    </row>
    <row r="15" ht="18" customHeight="1">
      <c r="A15" s="14" t="inlineStr">
        <is>
          <t>Team and resources</t>
        </is>
      </c>
      <c r="B15" s="24" t="n"/>
      <c r="C15" s="15" t="n"/>
      <c r="D15" s="23" t="n"/>
      <c r="E15" s="23" t="n"/>
      <c r="F15" s="23" t="n"/>
      <c r="G15" s="23" t="n"/>
      <c r="H15" s="23" t="n"/>
      <c r="I15" s="23" t="n"/>
    </row>
    <row r="16" ht="26" customHeight="1">
      <c r="A16" s="25" t="inlineStr">
        <is>
          <t>Green: the project is holding its plan. Amber: there is a gap, actions are under way. Red: the plan no longer holds without a decision or arbitration by the committee.</t>
        </is>
      </c>
    </row>
    <row r="17" ht="8" customHeight="1"/>
    <row r="18">
      <c r="A18" s="18" t="inlineStr">
        <is>
          <t>Progress and milestones</t>
        </is>
      </c>
      <c r="B18" s="19" t="n"/>
      <c r="C18" s="19" t="n"/>
      <c r="D18" s="19" t="n"/>
      <c r="E18" s="19" t="n"/>
      <c r="F18" s="19" t="n"/>
      <c r="G18" s="19" t="n"/>
      <c r="H18" s="19" t="n"/>
      <c r="I18" s="19" t="n"/>
    </row>
    <row r="19">
      <c r="A19" s="14" t="inlineStr">
        <is>
          <t>Planned progress to date</t>
        </is>
      </c>
      <c r="B19" s="26" t="n"/>
      <c r="E19" s="16" t="inlineStr">
        <is>
          <t>Milestones achieved</t>
        </is>
      </c>
      <c r="F19" s="27">
        <f>COUNTIF('Milestones'!$G$6:$G$35,"Achieved")</f>
        <v/>
      </c>
      <c r="G19" s="28">
        <f>COUNTA('Milestones'!$B$6:$B$35)-COUNTIF('Milestones'!$G$6:$G$35,"Cancelled")</f>
        <v/>
      </c>
    </row>
    <row r="20">
      <c r="A20" s="14" t="inlineStr">
        <is>
          <t>Actual progress to date</t>
        </is>
      </c>
      <c r="B20" s="26" t="n"/>
      <c r="E20" s="16" t="inlineStr">
        <is>
          <t>Milestones overdue</t>
        </is>
      </c>
      <c r="F20" s="27">
        <f>COUNTIF('Milestones'!$I$6:$I$35,"Overdue")</f>
        <v/>
      </c>
    </row>
    <row r="21">
      <c r="A21" s="14" t="inlineStr">
        <is>
          <t>Gap (actual minus planned)</t>
        </is>
      </c>
      <c r="B21" s="29">
        <f>IF(OR(B19="",B20=""),"",B20-B19)</f>
        <v/>
      </c>
      <c r="E21" s="16" t="inlineStr">
        <is>
          <t>Open dated milestones</t>
        </is>
      </c>
      <c r="F21" s="27">
        <f>COUNT('Milestones'!$K$6:$K$35)</f>
        <v/>
      </c>
    </row>
    <row r="22" ht="8" customHeight="1"/>
    <row r="23">
      <c r="A23" s="20" t="inlineStr">
        <is>
          <t>Next milestones</t>
        </is>
      </c>
      <c r="B23" s="20" t="inlineStr">
        <is>
          <t>Date</t>
        </is>
      </c>
      <c r="C23" s="20" t="inlineStr">
        <is>
          <t>Owner</t>
        </is>
      </c>
      <c r="D23" s="4" t="n"/>
      <c r="E23" s="20" t="inlineStr">
        <is>
          <t>Status</t>
        </is>
      </c>
      <c r="F23" s="20" t="inlineStr">
        <is>
          <t>Alert</t>
        </is>
      </c>
    </row>
    <row r="24">
      <c r="A24" s="30">
        <f>IF($J24="","No open dated milestone",INDEX('Milestones'!$B$6:$B$35,MATCH($J24,'Milestones'!$K$6:$K$35,0))&amp;"")</f>
        <v/>
      </c>
      <c r="B24" s="31">
        <f>IF($J24="","",INT($J24))</f>
        <v/>
      </c>
      <c r="C24" s="30">
        <f>IF($J24="","",INDEX('Milestones'!$C$6:$C$35,MATCH($J24,'Milestones'!$K$6:$K$35,0))&amp;"")</f>
        <v/>
      </c>
      <c r="D24" s="30" t="n"/>
      <c r="E24" s="30">
        <f>IF($J24="","",INDEX('Milestones'!$G$6:$G$35,MATCH($J24,'Milestones'!$K$6:$K$35,0))&amp;"")</f>
        <v/>
      </c>
      <c r="F24" s="32">
        <f>IF($J24="","",INDEX('Milestones'!$I$6:$I$35,MATCH($J24,'Milestones'!$K$6:$K$35,0))&amp;"")</f>
        <v/>
      </c>
      <c r="J24" s="33">
        <f>IFERROR(SMALL('Milestones'!$K$6:$K$35,1),"")</f>
        <v/>
      </c>
    </row>
    <row r="25">
      <c r="A25" s="30">
        <f>IF($J25="","",INDEX('Milestones'!$B$6:$B$35,MATCH($J25,'Milestones'!$K$6:$K$35,0))&amp;"")</f>
        <v/>
      </c>
      <c r="B25" s="31">
        <f>IF($J25="","",INT($J25))</f>
        <v/>
      </c>
      <c r="C25" s="30">
        <f>IF($J25="","",INDEX('Milestones'!$C$6:$C$35,MATCH($J25,'Milestones'!$K$6:$K$35,0))&amp;"")</f>
        <v/>
      </c>
      <c r="D25" s="30" t="n"/>
      <c r="E25" s="30">
        <f>IF($J25="","",INDEX('Milestones'!$G$6:$G$35,MATCH($J25,'Milestones'!$K$6:$K$35,0))&amp;"")</f>
        <v/>
      </c>
      <c r="F25" s="32">
        <f>IF($J25="","",INDEX('Milestones'!$I$6:$I$35,MATCH($J25,'Milestones'!$K$6:$K$35,0))&amp;"")</f>
        <v/>
      </c>
      <c r="J25" s="33">
        <f>IFERROR(SMALL('Milestones'!$K$6:$K$35,2),"")</f>
        <v/>
      </c>
    </row>
    <row r="26">
      <c r="A26" s="30">
        <f>IF($J26="","",INDEX('Milestones'!$B$6:$B$35,MATCH($J26,'Milestones'!$K$6:$K$35,0))&amp;"")</f>
        <v/>
      </c>
      <c r="B26" s="31">
        <f>IF($J26="","",INT($J26))</f>
        <v/>
      </c>
      <c r="C26" s="30">
        <f>IF($J26="","",INDEX('Milestones'!$C$6:$C$35,MATCH($J26,'Milestones'!$K$6:$K$35,0))&amp;"")</f>
        <v/>
      </c>
      <c r="D26" s="30" t="n"/>
      <c r="E26" s="30">
        <f>IF($J26="","",INDEX('Milestones'!$G$6:$G$35,MATCH($J26,'Milestones'!$K$6:$K$35,0))&amp;"")</f>
        <v/>
      </c>
      <c r="F26" s="32">
        <f>IF($J26="","",INDEX('Milestones'!$I$6:$I$35,MATCH($J26,'Milestones'!$K$6:$K$35,0))&amp;"")</f>
        <v/>
      </c>
      <c r="J26" s="33">
        <f>IFERROR(SMALL('Milestones'!$K$6:$K$35,3),"")</f>
        <v/>
      </c>
    </row>
    <row r="27" ht="8" customHeight="1"/>
    <row r="28">
      <c r="A28" s="18" t="inlineStr">
        <is>
          <t>Risks</t>
        </is>
      </c>
      <c r="B28" s="19" t="n"/>
      <c r="C28" s="19" t="n"/>
      <c r="D28" s="19" t="n"/>
      <c r="E28" s="19" t="n"/>
      <c r="F28" s="19" t="n"/>
      <c r="G28" s="19" t="n"/>
      <c r="H28" s="19" t="n"/>
      <c r="I28" s="19" t="n"/>
    </row>
    <row r="29">
      <c r="A29" s="14" t="inlineStr">
        <is>
          <t>Open risks</t>
        </is>
      </c>
      <c r="B29" s="27">
        <f>SUMPRODUCT(('Risks'!$B$9:$B$48&lt;&gt;"")*('Risks'!$K$9:$K$48&lt;&gt;"Closed"))</f>
        <v/>
      </c>
      <c r="E29" s="34" t="inlineStr">
        <is>
          <t>Open risks matrix (count)</t>
        </is>
      </c>
      <c r="F29" s="4" t="n"/>
      <c r="G29" s="4" t="n"/>
      <c r="H29" s="4" t="n"/>
      <c r="I29" s="4" t="n"/>
    </row>
    <row r="30">
      <c r="A30" s="14" t="inlineStr">
        <is>
          <t>of which critical</t>
        </is>
      </c>
      <c r="B30" s="27">
        <f>COUNTIFS('Risks'!$H$9:$H$48,"Critical",'Risks'!$K$9:$K$48,"&lt;&gt;Closed")</f>
        <v/>
      </c>
      <c r="F30" s="35" t="n">
        <v>1</v>
      </c>
      <c r="G30" s="35" t="n">
        <v>2</v>
      </c>
      <c r="H30" s="35" t="n">
        <v>3</v>
      </c>
      <c r="I30" s="35" t="n">
        <v>4</v>
      </c>
    </row>
    <row r="31">
      <c r="A31" s="14" t="inlineStr">
        <is>
          <t>of which high</t>
        </is>
      </c>
      <c r="B31" s="27">
        <f>COUNTIFS('Risks'!$H$9:$H$48,"High",'Risks'!$K$9:$K$48,"&lt;&gt;Closed")</f>
        <v/>
      </c>
      <c r="E31" s="36" t="n">
        <v>4</v>
      </c>
      <c r="F31" s="37">
        <f>COUNTIFS('Risks'!$E$9:$E$48,$E31,'Risks'!$F$9:$F$48,F$30,'Risks'!$K$9:$K$48,"&lt;&gt;Closed")</f>
        <v/>
      </c>
      <c r="G31" s="37">
        <f>COUNTIFS('Risks'!$E$9:$E$48,$E31,'Risks'!$F$9:$F$48,G$30,'Risks'!$K$9:$K$48,"&lt;&gt;Closed")</f>
        <v/>
      </c>
      <c r="H31" s="37">
        <f>COUNTIFS('Risks'!$E$9:$E$48,$E31,'Risks'!$F$9:$F$48,H$30,'Risks'!$K$9:$K$48,"&lt;&gt;Closed")</f>
        <v/>
      </c>
      <c r="I31" s="37">
        <f>COUNTIFS('Risks'!$E$9:$E$48,$E31,'Risks'!$F$9:$F$48,I$30,'Risks'!$K$9:$K$48,"&lt;&gt;Closed")</f>
        <v/>
      </c>
    </row>
    <row r="32">
      <c r="E32" s="36" t="n">
        <v>3</v>
      </c>
      <c r="F32" s="37">
        <f>COUNTIFS('Risks'!$E$9:$E$48,$E32,'Risks'!$F$9:$F$48,F$30,'Risks'!$K$9:$K$48,"&lt;&gt;Closed")</f>
        <v/>
      </c>
      <c r="G32" s="37">
        <f>COUNTIFS('Risks'!$E$9:$E$48,$E32,'Risks'!$F$9:$F$48,G$30,'Risks'!$K$9:$K$48,"&lt;&gt;Closed")</f>
        <v/>
      </c>
      <c r="H32" s="37">
        <f>COUNTIFS('Risks'!$E$9:$E$48,$E32,'Risks'!$F$9:$F$48,H$30,'Risks'!$K$9:$K$48,"&lt;&gt;Closed")</f>
        <v/>
      </c>
      <c r="I32" s="37">
        <f>COUNTIFS('Risks'!$E$9:$E$48,$E32,'Risks'!$F$9:$F$48,I$30,'Risks'!$K$9:$K$48,"&lt;&gt;Closed")</f>
        <v/>
      </c>
    </row>
    <row r="33">
      <c r="E33" s="36" t="n">
        <v>2</v>
      </c>
      <c r="F33" s="37">
        <f>COUNTIFS('Risks'!$E$9:$E$48,$E33,'Risks'!$F$9:$F$48,F$30,'Risks'!$K$9:$K$48,"&lt;&gt;Closed")</f>
        <v/>
      </c>
      <c r="G33" s="37">
        <f>COUNTIFS('Risks'!$E$9:$E$48,$E33,'Risks'!$F$9:$F$48,G$30,'Risks'!$K$9:$K$48,"&lt;&gt;Closed")</f>
        <v/>
      </c>
      <c r="H33" s="37">
        <f>COUNTIFS('Risks'!$E$9:$E$48,$E33,'Risks'!$F$9:$F$48,H$30,'Risks'!$K$9:$K$48,"&lt;&gt;Closed")</f>
        <v/>
      </c>
      <c r="I33" s="37">
        <f>COUNTIFS('Risks'!$E$9:$E$48,$E33,'Risks'!$F$9:$F$48,I$30,'Risks'!$K$9:$K$48,"&lt;&gt;Closed")</f>
        <v/>
      </c>
    </row>
    <row r="34">
      <c r="E34" s="36" t="n">
        <v>1</v>
      </c>
      <c r="F34" s="37">
        <f>COUNTIFS('Risks'!$E$9:$E$48,$E34,'Risks'!$F$9:$F$48,F$30,'Risks'!$K$9:$K$48,"&lt;&gt;Closed")</f>
        <v/>
      </c>
      <c r="G34" s="37">
        <f>COUNTIFS('Risks'!$E$9:$E$48,$E34,'Risks'!$F$9:$F$48,G$30,'Risks'!$K$9:$K$48,"&lt;&gt;Closed")</f>
        <v/>
      </c>
      <c r="H34" s="37">
        <f>COUNTIFS('Risks'!$E$9:$E$48,$E34,'Risks'!$F$9:$F$48,H$30,'Risks'!$K$9:$K$48,"&lt;&gt;Closed")</f>
        <v/>
      </c>
      <c r="I34" s="37">
        <f>COUNTIFS('Risks'!$E$9:$E$48,$E34,'Risks'!$F$9:$F$48,I$30,'Risks'!$K$9:$K$48,"&lt;&gt;Closed")</f>
        <v/>
      </c>
    </row>
    <row r="35" ht="8" customHeight="1"/>
    <row r="36">
      <c r="A36" s="20" t="inlineStr">
        <is>
          <t>Most critical risks</t>
        </is>
      </c>
      <c r="B36" s="20" t="inlineStr">
        <is>
          <t>Score</t>
        </is>
      </c>
      <c r="C36" s="20" t="inlineStr">
        <is>
          <t>Level</t>
        </is>
      </c>
      <c r="D36" s="20" t="inlineStr">
        <is>
          <t>Owner</t>
        </is>
      </c>
      <c r="E36" s="20" t="inlineStr">
        <is>
          <t>Response</t>
        </is>
      </c>
      <c r="F36" s="4" t="n"/>
      <c r="G36" s="4" t="n"/>
      <c r="H36" s="4" t="n"/>
      <c r="I36" s="4" t="n"/>
    </row>
    <row r="37" ht="30" customHeight="1">
      <c r="A37" s="38">
        <f>IF($J37="","No open scored risk",INDEX('Risks'!$B$9:$B$48,MATCH($J37,'Risks'!$M$9:$M$48,0))&amp;"")</f>
        <v/>
      </c>
      <c r="B37" s="39">
        <f>IF($J37="","",INT($J37))</f>
        <v/>
      </c>
      <c r="C37" s="40">
        <f>IF($J37="","",INDEX('Risks'!$H$9:$H$48,MATCH($J37,'Risks'!$M$9:$M$48,0))&amp;"")</f>
        <v/>
      </c>
      <c r="D37" s="30">
        <f>IF($J37="","",INDEX('Risks'!$D$9:$D$48,MATCH($J37,'Risks'!$M$9:$M$48,0))&amp;"")</f>
        <v/>
      </c>
      <c r="E37" s="38">
        <f>IF($J37="","",INDEX('Risks'!$I$9:$I$48,MATCH($J37,'Risks'!$M$9:$M$48,0))&amp;"")</f>
        <v/>
      </c>
      <c r="F37" s="38" t="n"/>
      <c r="G37" s="38" t="n"/>
      <c r="H37" s="38" t="n"/>
      <c r="I37" s="38" t="n"/>
      <c r="J37" s="33">
        <f>IFERROR(LARGE('Risks'!$M$9:$M$48,1),"")</f>
        <v/>
      </c>
    </row>
    <row r="38" ht="30" customHeight="1">
      <c r="A38" s="38">
        <f>IF($J38="","",INDEX('Risks'!$B$9:$B$48,MATCH($J38,'Risks'!$M$9:$M$48,0))&amp;"")</f>
        <v/>
      </c>
      <c r="B38" s="39">
        <f>IF($J38="","",INT($J38))</f>
        <v/>
      </c>
      <c r="C38" s="40">
        <f>IF($J38="","",INDEX('Risks'!$H$9:$H$48,MATCH($J38,'Risks'!$M$9:$M$48,0))&amp;"")</f>
        <v/>
      </c>
      <c r="D38" s="30">
        <f>IF($J38="","",INDEX('Risks'!$D$9:$D$48,MATCH($J38,'Risks'!$M$9:$M$48,0))&amp;"")</f>
        <v/>
      </c>
      <c r="E38" s="38">
        <f>IF($J38="","",INDEX('Risks'!$I$9:$I$48,MATCH($J38,'Risks'!$M$9:$M$48,0))&amp;"")</f>
        <v/>
      </c>
      <c r="F38" s="38" t="n"/>
      <c r="G38" s="38" t="n"/>
      <c r="H38" s="38" t="n"/>
      <c r="I38" s="38" t="n"/>
      <c r="J38" s="33">
        <f>IFERROR(LARGE('Risks'!$M$9:$M$48,2),"")</f>
        <v/>
      </c>
    </row>
    <row r="39" ht="30" customHeight="1">
      <c r="A39" s="38">
        <f>IF($J39="","",INDEX('Risks'!$B$9:$B$48,MATCH($J39,'Risks'!$M$9:$M$48,0))&amp;"")</f>
        <v/>
      </c>
      <c r="B39" s="39">
        <f>IF($J39="","",INT($J39))</f>
        <v/>
      </c>
      <c r="C39" s="40">
        <f>IF($J39="","",INDEX('Risks'!$H$9:$H$48,MATCH($J39,'Risks'!$M$9:$M$48,0))&amp;"")</f>
        <v/>
      </c>
      <c r="D39" s="30">
        <f>IF($J39="","",INDEX('Risks'!$D$9:$D$48,MATCH($J39,'Risks'!$M$9:$M$48,0))&amp;"")</f>
        <v/>
      </c>
      <c r="E39" s="38">
        <f>IF($J39="","",INDEX('Risks'!$I$9:$I$48,MATCH($J39,'Risks'!$M$9:$M$48,0))&amp;"")</f>
        <v/>
      </c>
      <c r="F39" s="38" t="n"/>
      <c r="G39" s="38" t="n"/>
      <c r="H39" s="38" t="n"/>
      <c r="I39" s="38" t="n"/>
      <c r="J39" s="33">
        <f>IFERROR(LARGE('Risks'!$M$9:$M$48,3),"")</f>
        <v/>
      </c>
    </row>
    <row r="40" ht="8" customHeight="1"/>
    <row r="41">
      <c r="A41" s="18" t="inlineStr">
        <is>
          <t>Pending decisions</t>
        </is>
      </c>
      <c r="B41" s="19" t="n"/>
      <c r="C41" s="19" t="n"/>
      <c r="D41" s="19" t="n"/>
      <c r="E41" s="19" t="n"/>
      <c r="F41" s="19" t="n"/>
      <c r="G41" s="19" t="n"/>
      <c r="H41" s="19" t="n"/>
      <c r="I41" s="19" t="n"/>
    </row>
    <row r="42">
      <c r="A42" s="14" t="inlineStr">
        <is>
          <t>Decisions to make</t>
        </is>
      </c>
      <c r="B42" s="27">
        <f>COUNTA('Decisions'!$B$6:$B$35)-COUNTIF('Decisions'!$G$6:$G$35,"Made")-COUNTIF('Decisions'!$G$6:$G$35,"Dropped")</f>
        <v/>
      </c>
      <c r="E42" s="16" t="inlineStr">
        <is>
          <t>of which overdue</t>
        </is>
      </c>
      <c r="F42" s="27">
        <f>COUNTIF('Decisions'!$K$6:$K$35,"Overdue")</f>
        <v/>
      </c>
    </row>
    <row r="43">
      <c r="A43" s="20" t="inlineStr">
        <is>
          <t>Pending decision</t>
        </is>
      </c>
      <c r="B43" s="20" t="inlineStr">
        <is>
          <t>Deadline</t>
        </is>
      </c>
      <c r="C43" s="20" t="inlineStr">
        <is>
          <t>Decision maker</t>
        </is>
      </c>
      <c r="D43" s="4" t="n"/>
      <c r="E43" s="20" t="inlineStr">
        <is>
          <t>Alert</t>
        </is>
      </c>
    </row>
    <row r="44" ht="30" customHeight="1">
      <c r="A44" s="38">
        <f>IF($J44="","No pending dated decision",INDEX('Decisions'!$B$6:$B$35,MATCH($J44,'Decisions'!$L$6:$L$35,0))&amp;"")</f>
        <v/>
      </c>
      <c r="B44" s="31">
        <f>IF($J44="","",INT($J44))</f>
        <v/>
      </c>
      <c r="C44" s="30">
        <f>IF($J44="","",INDEX('Decisions'!$E$6:$E$35,MATCH($J44,'Decisions'!$L$6:$L$35,0))&amp;"")</f>
        <v/>
      </c>
      <c r="D44" s="30" t="n"/>
      <c r="E44" s="41">
        <f>IF($J44="","",INDEX('Decisions'!$K$6:$K$35,MATCH($J44,'Decisions'!$L$6:$L$35,0))&amp;"")</f>
        <v/>
      </c>
      <c r="J44" s="33">
        <f>IFERROR(SMALL('Decisions'!$L$6:$L$35,1),"")</f>
        <v/>
      </c>
    </row>
    <row r="45" ht="30" customHeight="1">
      <c r="A45" s="38">
        <f>IF($J45="","",INDEX('Decisions'!$B$6:$B$35,MATCH($J45,'Decisions'!$L$6:$L$35,0))&amp;"")</f>
        <v/>
      </c>
      <c r="B45" s="31">
        <f>IF($J45="","",INT($J45))</f>
        <v/>
      </c>
      <c r="C45" s="30">
        <f>IF($J45="","",INDEX('Decisions'!$E$6:$E$35,MATCH($J45,'Decisions'!$L$6:$L$35,0))&amp;"")</f>
        <v/>
      </c>
      <c r="D45" s="30" t="n"/>
      <c r="E45" s="41">
        <f>IF($J45="","",INDEX('Decisions'!$K$6:$K$35,MATCH($J45,'Decisions'!$L$6:$L$35,0))&amp;"")</f>
        <v/>
      </c>
      <c r="J45" s="33">
        <f>IFERROR(SMALL('Decisions'!$L$6:$L$35,2),"")</f>
        <v/>
      </c>
    </row>
    <row r="46" ht="30" customHeight="1">
      <c r="A46" s="38">
        <f>IF($J46="","",INDEX('Decisions'!$B$6:$B$35,MATCH($J46,'Decisions'!$L$6:$L$35,0))&amp;"")</f>
        <v/>
      </c>
      <c r="B46" s="31">
        <f>IF($J46="","",INT($J46))</f>
        <v/>
      </c>
      <c r="C46" s="30">
        <f>IF($J46="","",INDEX('Decisions'!$E$6:$E$35,MATCH($J46,'Decisions'!$L$6:$L$35,0))&amp;"")</f>
        <v/>
      </c>
      <c r="D46" s="30" t="n"/>
      <c r="E46" s="41">
        <f>IF($J46="","",INDEX('Decisions'!$K$6:$K$35,MATCH($J46,'Decisions'!$L$6:$L$35,0))&amp;"")</f>
        <v/>
      </c>
      <c r="J46" s="33">
        <f>IFERROR(SMALL('Decisions'!$L$6:$L$35,3),"")</f>
        <v/>
      </c>
    </row>
    <row r="47" ht="8" customHeight="1"/>
    <row r="48">
      <c r="A48" s="18" t="inlineStr">
        <is>
          <t>Budget</t>
        </is>
      </c>
      <c r="B48" s="19" t="n"/>
      <c r="C48" s="19" t="n"/>
      <c r="D48" s="19" t="n"/>
      <c r="E48" s="19" t="n"/>
      <c r="F48" s="19" t="n"/>
      <c r="G48" s="19" t="n"/>
      <c r="H48" s="19" t="n"/>
      <c r="I48" s="19" t="n"/>
    </row>
    <row r="49">
      <c r="A49" s="14" t="inlineStr">
        <is>
          <t>Baseline budget</t>
        </is>
      </c>
      <c r="B49" s="42">
        <f>'Budget'!$D$20</f>
        <v/>
      </c>
      <c r="E49" s="16" t="inlineStr">
        <is>
          <t>Estimate at completion</t>
        </is>
      </c>
      <c r="F49" s="42">
        <f>'Budget'!$I$20</f>
        <v/>
      </c>
      <c r="G49" s="42" t="n"/>
    </row>
    <row r="50">
      <c r="A50" s="14" t="inlineStr">
        <is>
          <t>Planned to date</t>
        </is>
      </c>
      <c r="B50" s="42">
        <f>'Budget'!$E$20</f>
        <v/>
      </c>
      <c r="E50" s="16" t="inlineStr">
        <is>
          <t>Variance at completion (estimate minus budget)</t>
        </is>
      </c>
      <c r="F50" s="42">
        <f>'Budget'!$J$20</f>
        <v/>
      </c>
      <c r="G50" s="42" t="n"/>
    </row>
    <row r="51">
      <c r="A51" s="14" t="inlineStr">
        <is>
          <t>Actual to date</t>
        </is>
      </c>
      <c r="B51" s="42">
        <f>'Budget'!$F$20</f>
        <v/>
      </c>
      <c r="E51" s="16" t="inlineStr">
        <is>
          <t>Share of budget spent</t>
        </is>
      </c>
      <c r="F51" s="43">
        <f>'Budget'!$K$20</f>
        <v/>
      </c>
      <c r="G51" s="43" t="n"/>
    </row>
    <row r="52">
      <c r="A52" s="14" t="inlineStr">
        <is>
          <t>Variance to date (actual minus planned)</t>
        </is>
      </c>
      <c r="B52" s="42">
        <f>'Budget'!$F$20-'Budget'!$E$20</f>
        <v/>
      </c>
      <c r="E52" s="16" t="inlineStr">
        <is>
          <t>Unit</t>
        </is>
      </c>
      <c r="F52" s="44">
        <f>'Budget'!$B$4&amp;""</f>
        <v/>
      </c>
      <c r="G52" s="44" t="n"/>
    </row>
    <row r="53" ht="8" customHeight="1"/>
    <row r="54">
      <c r="A54" s="18" t="inlineStr">
        <is>
          <t>Highlights and next steps</t>
        </is>
      </c>
      <c r="B54" s="19" t="n"/>
      <c r="C54" s="19" t="n"/>
      <c r="D54" s="19" t="n"/>
      <c r="E54" s="19" t="n"/>
      <c r="F54" s="19" t="n"/>
      <c r="G54" s="19" t="n"/>
      <c r="H54" s="19" t="n"/>
      <c r="I54" s="19" t="n"/>
    </row>
    <row r="55">
      <c r="A55" s="21" t="inlineStr">
        <is>
          <t>Highlights of the week</t>
        </is>
      </c>
    </row>
    <row r="56" ht="16" customHeight="1">
      <c r="A56" s="45" t="n"/>
      <c r="B56" s="45" t="n"/>
      <c r="C56" s="45" t="n"/>
      <c r="D56" s="45" t="n"/>
      <c r="E56" s="45" t="n"/>
      <c r="F56" s="45" t="n"/>
      <c r="G56" s="45" t="n"/>
      <c r="H56" s="45" t="n"/>
      <c r="I56" s="45" t="n"/>
    </row>
    <row r="57" ht="16" customHeight="1">
      <c r="A57" s="45" t="n"/>
      <c r="B57" s="45" t="n"/>
      <c r="C57" s="45" t="n"/>
      <c r="D57" s="45" t="n"/>
      <c r="E57" s="45" t="n"/>
      <c r="F57" s="45" t="n"/>
      <c r="G57" s="45" t="n"/>
      <c r="H57" s="45" t="n"/>
      <c r="I57" s="45" t="n"/>
    </row>
    <row r="58" ht="16" customHeight="1">
      <c r="A58" s="45" t="n"/>
      <c r="B58" s="45" t="n"/>
      <c r="C58" s="45" t="n"/>
      <c r="D58" s="45" t="n"/>
      <c r="E58" s="45" t="n"/>
      <c r="F58" s="45" t="n"/>
      <c r="G58" s="45" t="n"/>
      <c r="H58" s="45" t="n"/>
      <c r="I58" s="45" t="n"/>
    </row>
    <row r="59">
      <c r="A59" s="21" t="inlineStr">
        <is>
          <t>Points of attention and arbitration needed</t>
        </is>
      </c>
    </row>
    <row r="60" ht="16" customHeight="1">
      <c r="A60" s="45" t="n"/>
      <c r="B60" s="45" t="n"/>
      <c r="C60" s="45" t="n"/>
      <c r="D60" s="45" t="n"/>
      <c r="E60" s="45" t="n"/>
      <c r="F60" s="45" t="n"/>
      <c r="G60" s="45" t="n"/>
      <c r="H60" s="45" t="n"/>
      <c r="I60" s="45" t="n"/>
    </row>
    <row r="61" ht="16" customHeight="1">
      <c r="A61" s="45" t="n"/>
      <c r="B61" s="45" t="n"/>
      <c r="C61" s="45" t="n"/>
      <c r="D61" s="45" t="n"/>
      <c r="E61" s="45" t="n"/>
      <c r="F61" s="45" t="n"/>
      <c r="G61" s="45" t="n"/>
      <c r="H61" s="45" t="n"/>
      <c r="I61" s="45" t="n"/>
    </row>
    <row r="62" ht="16" customHeight="1">
      <c r="A62" s="45" t="n"/>
      <c r="B62" s="45" t="n"/>
      <c r="C62" s="45" t="n"/>
      <c r="D62" s="45" t="n"/>
      <c r="E62" s="45" t="n"/>
      <c r="F62" s="45" t="n"/>
      <c r="G62" s="45" t="n"/>
      <c r="H62" s="45" t="n"/>
      <c r="I62" s="45" t="n"/>
    </row>
    <row r="63">
      <c r="A63" s="21" t="inlineStr">
        <is>
          <t>Next steps</t>
        </is>
      </c>
    </row>
    <row r="64" ht="16" customHeight="1">
      <c r="A64" s="45" t="n"/>
      <c r="B64" s="45" t="n"/>
      <c r="C64" s="45" t="n"/>
      <c r="D64" s="45" t="n"/>
      <c r="E64" s="45" t="n"/>
      <c r="F64" s="45" t="n"/>
      <c r="G64" s="45" t="n"/>
      <c r="H64" s="45" t="n"/>
      <c r="I64" s="45" t="n"/>
    </row>
    <row r="65" ht="16" customHeight="1">
      <c r="A65" s="45" t="n"/>
      <c r="B65" s="45" t="n"/>
      <c r="C65" s="45" t="n"/>
      <c r="D65" s="45" t="n"/>
      <c r="E65" s="45" t="n"/>
      <c r="F65" s="45" t="n"/>
      <c r="G65" s="45" t="n"/>
      <c r="H65" s="45" t="n"/>
      <c r="I65" s="45" t="n"/>
    </row>
    <row r="66" ht="16" customHeight="1">
      <c r="A66" s="45" t="n"/>
      <c r="B66" s="45" t="n"/>
      <c r="C66" s="45" t="n"/>
      <c r="D66" s="45" t="n"/>
      <c r="E66" s="45" t="n"/>
      <c r="F66" s="45" t="n"/>
      <c r="G66" s="45" t="n"/>
      <c r="H66" s="45" t="n"/>
      <c r="I66" s="45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2">
    <mergeCell ref="F4:G4"/>
    <mergeCell ref="D11:I11"/>
    <mergeCell ref="A60:I62"/>
    <mergeCell ref="A41:I41"/>
    <mergeCell ref="C24:D24"/>
    <mergeCell ref="A54:I54"/>
    <mergeCell ref="D13:I13"/>
    <mergeCell ref="A18:I18"/>
    <mergeCell ref="F6:G6"/>
    <mergeCell ref="C45:D45"/>
    <mergeCell ref="E39:I39"/>
    <mergeCell ref="C26:D26"/>
    <mergeCell ref="A2:I2"/>
    <mergeCell ref="E29:I29"/>
    <mergeCell ref="E38:I38"/>
    <mergeCell ref="A56:I58"/>
    <mergeCell ref="C25:D25"/>
    <mergeCell ref="F5:G5"/>
    <mergeCell ref="F51:G51"/>
    <mergeCell ref="D9:I9"/>
    <mergeCell ref="C44:D44"/>
    <mergeCell ref="A8:I8"/>
    <mergeCell ref="D12:I12"/>
    <mergeCell ref="F50:G50"/>
    <mergeCell ref="B6:D6"/>
    <mergeCell ref="D15:I15"/>
    <mergeCell ref="C43:D43"/>
    <mergeCell ref="B5:D5"/>
    <mergeCell ref="C46:D46"/>
    <mergeCell ref="D14:I14"/>
    <mergeCell ref="A28:I28"/>
    <mergeCell ref="B4:D4"/>
    <mergeCell ref="E36:I36"/>
    <mergeCell ref="C23:D23"/>
    <mergeCell ref="A48:I48"/>
    <mergeCell ref="F52:G52"/>
    <mergeCell ref="D10:I10"/>
    <mergeCell ref="A64:I66"/>
    <mergeCell ref="A1:I1"/>
    <mergeCell ref="F49:G49"/>
    <mergeCell ref="E37:I37"/>
    <mergeCell ref="A16:I16"/>
  </mergeCells>
  <conditionalFormatting sqref="B10:B15">
    <cfRule type="expression" priority="1" dxfId="0" stopIfTrue="0">
      <formula>B10="Red"</formula>
    </cfRule>
    <cfRule type="expression" priority="2" dxfId="1" stopIfTrue="0">
      <formula>B10="Amber"</formula>
    </cfRule>
  </conditionalFormatting>
  <conditionalFormatting sqref="B21">
    <cfRule type="expression" priority="3" dxfId="0" stopIfTrue="0">
      <formula>AND(ISNUMBER(B21),B21&lt;0)</formula>
    </cfRule>
  </conditionalFormatting>
  <conditionalFormatting sqref="F20">
    <cfRule type="expression" priority="4" dxfId="0" stopIfTrue="0">
      <formula>F20&gt;0</formula>
    </cfRule>
  </conditionalFormatting>
  <conditionalFormatting sqref="F24:F26">
    <cfRule type="expression" priority="5" dxfId="0" stopIfTrue="0">
      <formula>F24&lt;&gt;""</formula>
    </cfRule>
  </conditionalFormatting>
  <conditionalFormatting sqref="B30">
    <cfRule type="expression" priority="6" dxfId="0" stopIfTrue="0">
      <formula>B30&gt;0</formula>
    </cfRule>
  </conditionalFormatting>
  <conditionalFormatting sqref="F31:I34">
    <cfRule type="expression" priority="7" dxfId="0" stopIfTrue="0">
      <formula>AND(F31&gt;0,$E31*F$30&gt;=CriticalThreshold)</formula>
    </cfRule>
    <cfRule type="expression" priority="8" dxfId="1" stopIfTrue="0">
      <formula>$E31*F$30&gt;=CriticalThreshold</formula>
    </cfRule>
    <cfRule type="expression" priority="9" dxfId="2" stopIfTrue="0">
      <formula>$E31*F$30&gt;=HighThreshold</formula>
    </cfRule>
  </conditionalFormatting>
  <conditionalFormatting sqref="B37:C39">
    <cfRule type="expression" priority="10" dxfId="0" stopIfTrue="0">
      <formula>$C37="Critical"</formula>
    </cfRule>
  </conditionalFormatting>
  <conditionalFormatting sqref="F42">
    <cfRule type="expression" priority="11" dxfId="0" stopIfTrue="0">
      <formula>F42&gt;0</formula>
    </cfRule>
  </conditionalFormatting>
  <conditionalFormatting sqref="E44:E46">
    <cfRule type="expression" priority="12" dxfId="0" stopIfTrue="0">
      <formula>E44&lt;&gt;""</formula>
    </cfRule>
  </conditionalFormatting>
  <conditionalFormatting sqref="F50">
    <cfRule type="expression" priority="13" dxfId="0" stopIfTrue="0">
      <formula>AND(ISNUMBER(F50),F50&gt;0)</formula>
    </cfRule>
  </conditionalFormatting>
  <conditionalFormatting sqref="F51">
    <cfRule type="expression" priority="14" dxfId="0" stopIfTrue="0">
      <formula>AND(ISNUMBER(F51),F51&gt;1)</formula>
    </cfRule>
  </conditionalFormatting>
  <dataValidations count="4">
    <dataValidation sqref="F4 F6" showDropDown="0" showInputMessage="0" showErrorMessage="1" allowBlank="1" errorTitle="Date expected" error="Enter a date." type="date" operator="greaterThanOrEqual">
      <formula1>36526</formula1>
    </dataValidation>
    <dataValidation sqref="B10:B15" showDropDown="0" showInputMessage="0" showErrorMessage="1" allowBlank="1" errorTitle="RAG status" error="Choose Green, Amber or Red." type="list">
      <formula1>"Green,Amber,Red"</formula1>
    </dataValidation>
    <dataValidation sqref="C10:C15" showDropDown="0" showInputMessage="0" showErrorMessage="1" allowBlank="1" errorTitle="Trend" error="Choose from the list." type="list">
      <formula1>"Improving,Stable,Worsening"</formula1>
    </dataValidation>
    <dataValidation sqref="B19:B20" showDropDown="0" showInputMessage="0" showErrorMessage="1" allowBlank="1" errorTitle="Percentage" error="Enter a percentage between 0% and 100%." type="decimal" operator="between">
      <formula1>0</formula1>
      <formula2>1</formula2>
    </dataValidation>
  </dataValidations>
  <printOptions horizontalCentered="1"/>
  <pageMargins left="0.4" right="0.4" top="0.5" bottom="0.6" header="0.5" footer="0.5"/>
  <pageSetup orientation="portrait" paperSize="9" fitToHeight="0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2" customWidth="1" min="2" max="2"/>
    <col width="20" customWidth="1" min="3" max="3"/>
    <col width="13" customWidth="1" min="4" max="4"/>
    <col width="13" customWidth="1" min="5" max="5"/>
    <col width="13" customWidth="1" min="6" max="6"/>
    <col width="13" customWidth="1" min="7" max="7"/>
    <col width="10" customWidth="1" min="8" max="8"/>
    <col width="11" customWidth="1" min="9" max="9"/>
    <col width="44" customWidth="1" min="10" max="10"/>
    <col hidden="1" width="4" customWidth="1" min="11" max="11"/>
  </cols>
  <sheetData>
    <row r="1" ht="26" customHeight="1">
      <c r="A1" s="12" t="inlineStr">
        <is>
          <t>Milestones</t>
        </is>
      </c>
    </row>
    <row r="2" ht="28" customHeight="1">
      <c r="A2" s="13" t="inlineStr">
        <is>
          <t>A milestone is a verifiable result on a date. Delays are calculated from the report date (“Summary” tab).</t>
        </is>
      </c>
    </row>
    <row r="3">
      <c r="B3" s="16" t="inlineStr">
        <is>
          <t>Report date</t>
        </is>
      </c>
      <c r="C3" s="46">
        <f>IF(ReportDate="","",ReportDate)</f>
        <v/>
      </c>
    </row>
    <row r="4" ht="30" customHeight="1">
      <c r="A4" s="47" t="inlineStr">
        <is>
          <t>No.</t>
        </is>
      </c>
      <c r="B4" s="47" t="inlineStr">
        <is>
          <t>Milestone</t>
        </is>
      </c>
      <c r="C4" s="47" t="inlineStr">
        <is>
          <t>Owner</t>
        </is>
      </c>
      <c r="D4" s="47" t="inlineStr">
        <is>
          <t>Baseline date</t>
        </is>
      </c>
      <c r="E4" s="47" t="inlineStr">
        <is>
          <t>Forecast date (revised)</t>
        </is>
      </c>
      <c r="F4" s="47" t="inlineStr">
        <is>
          <t>Actual date</t>
        </is>
      </c>
      <c r="G4" s="47" t="inlineStr">
        <is>
          <t>Status</t>
        </is>
      </c>
      <c r="H4" s="47" t="inlineStr">
        <is>
          <t>Variance (days)</t>
        </is>
      </c>
      <c r="I4" s="47" t="inlineStr">
        <is>
          <t>Alert</t>
        </is>
      </c>
      <c r="J4" s="47" t="inlineStr">
        <is>
          <t>Comment</t>
        </is>
      </c>
    </row>
    <row r="5" ht="28" customHeight="1">
      <c r="A5" s="48" t="inlineStr">
        <is>
          <t>Ex.</t>
        </is>
      </c>
      <c r="B5" s="48" t="inlineStr">
        <is>
          <t>Fictitious example: user acceptance signed off</t>
        </is>
      </c>
      <c r="C5" s="48" t="inlineStr">
        <is>
          <t>Business owner</t>
        </is>
      </c>
      <c r="D5" s="48" t="inlineStr"/>
      <c r="E5" s="48" t="inlineStr"/>
      <c r="F5" s="48" t="inlineStr"/>
      <c r="G5" s="48" t="inlineStr">
        <is>
          <t>In progress</t>
        </is>
      </c>
      <c r="H5" s="48" t="inlineStr"/>
      <c r="I5" s="48" t="inlineStr"/>
      <c r="J5" s="48" t="inlineStr">
        <is>
          <t>Fictitious example: line not counted, for format only.</t>
        </is>
      </c>
    </row>
    <row r="6" ht="18" customHeight="1">
      <c r="A6" s="49" t="n">
        <v>1</v>
      </c>
      <c r="B6" s="23" t="n"/>
      <c r="C6" s="15" t="n"/>
      <c r="D6" s="17" t="n"/>
      <c r="E6" s="17" t="n"/>
      <c r="F6" s="17" t="n"/>
      <c r="G6" s="15" t="n"/>
      <c r="H6" s="50">
        <f>IF(OR(B6="",D6=""),"",IF(F6&lt;&gt;"",F6,IF(E6&lt;&gt;"",E6,D6))-D6)</f>
        <v/>
      </c>
      <c r="I6" s="51">
        <f>IF(OR(B6="",AND(D6="",E6=""),G6="Achieved",G6="Cancelled",ReportDate=""),"",IF(IF(E6&lt;&gt;"",E6,D6)&lt;ReportDate,"Overdue",""))</f>
        <v/>
      </c>
      <c r="J6" s="23" t="n"/>
      <c r="K6" s="10">
        <f>IF(OR(B6="",AND(D6="",E6=""),G6="Achieved",G6="Cancelled"),"",IF(E6&lt;&gt;"",E6,D6)+ROW()/10000)</f>
        <v/>
      </c>
    </row>
    <row r="7" ht="18" customHeight="1">
      <c r="A7" s="49" t="n">
        <v>2</v>
      </c>
      <c r="B7" s="23" t="n"/>
      <c r="C7" s="15" t="n"/>
      <c r="D7" s="17" t="n"/>
      <c r="E7" s="17" t="n"/>
      <c r="F7" s="17" t="n"/>
      <c r="G7" s="15" t="n"/>
      <c r="H7" s="50">
        <f>IF(OR(B7="",D7=""),"",IF(F7&lt;&gt;"",F7,IF(E7&lt;&gt;"",E7,D7))-D7)</f>
        <v/>
      </c>
      <c r="I7" s="51">
        <f>IF(OR(B7="",AND(D7="",E7=""),G7="Achieved",G7="Cancelled",ReportDate=""),"",IF(IF(E7&lt;&gt;"",E7,D7)&lt;ReportDate,"Overdue",""))</f>
        <v/>
      </c>
      <c r="J7" s="23" t="n"/>
      <c r="K7" s="10">
        <f>IF(OR(B7="",AND(D7="",E7=""),G7="Achieved",G7="Cancelled"),"",IF(E7&lt;&gt;"",E7,D7)+ROW()/10000)</f>
        <v/>
      </c>
    </row>
    <row r="8" ht="18" customHeight="1">
      <c r="A8" s="49" t="n">
        <v>3</v>
      </c>
      <c r="B8" s="23" t="n"/>
      <c r="C8" s="15" t="n"/>
      <c r="D8" s="17" t="n"/>
      <c r="E8" s="17" t="n"/>
      <c r="F8" s="17" t="n"/>
      <c r="G8" s="15" t="n"/>
      <c r="H8" s="50">
        <f>IF(OR(B8="",D8=""),"",IF(F8&lt;&gt;"",F8,IF(E8&lt;&gt;"",E8,D8))-D8)</f>
        <v/>
      </c>
      <c r="I8" s="51">
        <f>IF(OR(B8="",AND(D8="",E8=""),G8="Achieved",G8="Cancelled",ReportDate=""),"",IF(IF(E8&lt;&gt;"",E8,D8)&lt;ReportDate,"Overdue",""))</f>
        <v/>
      </c>
      <c r="J8" s="23" t="n"/>
      <c r="K8" s="10">
        <f>IF(OR(B8="",AND(D8="",E8=""),G8="Achieved",G8="Cancelled"),"",IF(E8&lt;&gt;"",E8,D8)+ROW()/10000)</f>
        <v/>
      </c>
    </row>
    <row r="9" ht="18" customHeight="1">
      <c r="A9" s="49" t="n">
        <v>4</v>
      </c>
      <c r="B9" s="23" t="n"/>
      <c r="C9" s="15" t="n"/>
      <c r="D9" s="17" t="n"/>
      <c r="E9" s="17" t="n"/>
      <c r="F9" s="17" t="n"/>
      <c r="G9" s="15" t="n"/>
      <c r="H9" s="50">
        <f>IF(OR(B9="",D9=""),"",IF(F9&lt;&gt;"",F9,IF(E9&lt;&gt;"",E9,D9))-D9)</f>
        <v/>
      </c>
      <c r="I9" s="51">
        <f>IF(OR(B9="",AND(D9="",E9=""),G9="Achieved",G9="Cancelled",ReportDate=""),"",IF(IF(E9&lt;&gt;"",E9,D9)&lt;ReportDate,"Overdue",""))</f>
        <v/>
      </c>
      <c r="J9" s="23" t="n"/>
      <c r="K9" s="10">
        <f>IF(OR(B9="",AND(D9="",E9=""),G9="Achieved",G9="Cancelled"),"",IF(E9&lt;&gt;"",E9,D9)+ROW()/10000)</f>
        <v/>
      </c>
    </row>
    <row r="10" ht="18" customHeight="1">
      <c r="A10" s="49" t="n">
        <v>5</v>
      </c>
      <c r="B10" s="23" t="n"/>
      <c r="C10" s="15" t="n"/>
      <c r="D10" s="17" t="n"/>
      <c r="E10" s="17" t="n"/>
      <c r="F10" s="17" t="n"/>
      <c r="G10" s="15" t="n"/>
      <c r="H10" s="50">
        <f>IF(OR(B10="",D10=""),"",IF(F10&lt;&gt;"",F10,IF(E10&lt;&gt;"",E10,D10))-D10)</f>
        <v/>
      </c>
      <c r="I10" s="51">
        <f>IF(OR(B10="",AND(D10="",E10=""),G10="Achieved",G10="Cancelled",ReportDate=""),"",IF(IF(E10&lt;&gt;"",E10,D10)&lt;ReportDate,"Overdue",""))</f>
        <v/>
      </c>
      <c r="J10" s="23" t="n"/>
      <c r="K10" s="10">
        <f>IF(OR(B10="",AND(D10="",E10=""),G10="Achieved",G10="Cancelled"),"",IF(E10&lt;&gt;"",E10,D10)+ROW()/10000)</f>
        <v/>
      </c>
    </row>
    <row r="11" ht="18" customHeight="1">
      <c r="A11" s="49" t="n">
        <v>6</v>
      </c>
      <c r="B11" s="23" t="n"/>
      <c r="C11" s="15" t="n"/>
      <c r="D11" s="17" t="n"/>
      <c r="E11" s="17" t="n"/>
      <c r="F11" s="17" t="n"/>
      <c r="G11" s="15" t="n"/>
      <c r="H11" s="50">
        <f>IF(OR(B11="",D11=""),"",IF(F11&lt;&gt;"",F11,IF(E11&lt;&gt;"",E11,D11))-D11)</f>
        <v/>
      </c>
      <c r="I11" s="51">
        <f>IF(OR(B11="",AND(D11="",E11=""),G11="Achieved",G11="Cancelled",ReportDate=""),"",IF(IF(E11&lt;&gt;"",E11,D11)&lt;ReportDate,"Overdue",""))</f>
        <v/>
      </c>
      <c r="J11" s="23" t="n"/>
      <c r="K11" s="10">
        <f>IF(OR(B11="",AND(D11="",E11=""),G11="Achieved",G11="Cancelled"),"",IF(E11&lt;&gt;"",E11,D11)+ROW()/10000)</f>
        <v/>
      </c>
    </row>
    <row r="12" ht="18" customHeight="1">
      <c r="A12" s="49" t="n">
        <v>7</v>
      </c>
      <c r="B12" s="23" t="n"/>
      <c r="C12" s="15" t="n"/>
      <c r="D12" s="17" t="n"/>
      <c r="E12" s="17" t="n"/>
      <c r="F12" s="17" t="n"/>
      <c r="G12" s="15" t="n"/>
      <c r="H12" s="50">
        <f>IF(OR(B12="",D12=""),"",IF(F12&lt;&gt;"",F12,IF(E12&lt;&gt;"",E12,D12))-D12)</f>
        <v/>
      </c>
      <c r="I12" s="51">
        <f>IF(OR(B12="",AND(D12="",E12=""),G12="Achieved",G12="Cancelled",ReportDate=""),"",IF(IF(E12&lt;&gt;"",E12,D12)&lt;ReportDate,"Overdue",""))</f>
        <v/>
      </c>
      <c r="J12" s="23" t="n"/>
      <c r="K12" s="10">
        <f>IF(OR(B12="",AND(D12="",E12=""),G12="Achieved",G12="Cancelled"),"",IF(E12&lt;&gt;"",E12,D12)+ROW()/10000)</f>
        <v/>
      </c>
    </row>
    <row r="13" ht="18" customHeight="1">
      <c r="A13" s="49" t="n">
        <v>8</v>
      </c>
      <c r="B13" s="23" t="n"/>
      <c r="C13" s="15" t="n"/>
      <c r="D13" s="17" t="n"/>
      <c r="E13" s="17" t="n"/>
      <c r="F13" s="17" t="n"/>
      <c r="G13" s="15" t="n"/>
      <c r="H13" s="50">
        <f>IF(OR(B13="",D13=""),"",IF(F13&lt;&gt;"",F13,IF(E13&lt;&gt;"",E13,D13))-D13)</f>
        <v/>
      </c>
      <c r="I13" s="51">
        <f>IF(OR(B13="",AND(D13="",E13=""),G13="Achieved",G13="Cancelled",ReportDate=""),"",IF(IF(E13&lt;&gt;"",E13,D13)&lt;ReportDate,"Overdue",""))</f>
        <v/>
      </c>
      <c r="J13" s="23" t="n"/>
      <c r="K13" s="10">
        <f>IF(OR(B13="",AND(D13="",E13=""),G13="Achieved",G13="Cancelled"),"",IF(E13&lt;&gt;"",E13,D13)+ROW()/10000)</f>
        <v/>
      </c>
    </row>
    <row r="14" ht="18" customHeight="1">
      <c r="A14" s="49" t="n">
        <v>9</v>
      </c>
      <c r="B14" s="23" t="n"/>
      <c r="C14" s="15" t="n"/>
      <c r="D14" s="17" t="n"/>
      <c r="E14" s="17" t="n"/>
      <c r="F14" s="17" t="n"/>
      <c r="G14" s="15" t="n"/>
      <c r="H14" s="50">
        <f>IF(OR(B14="",D14=""),"",IF(F14&lt;&gt;"",F14,IF(E14&lt;&gt;"",E14,D14))-D14)</f>
        <v/>
      </c>
      <c r="I14" s="51">
        <f>IF(OR(B14="",AND(D14="",E14=""),G14="Achieved",G14="Cancelled",ReportDate=""),"",IF(IF(E14&lt;&gt;"",E14,D14)&lt;ReportDate,"Overdue",""))</f>
        <v/>
      </c>
      <c r="J14" s="23" t="n"/>
      <c r="K14" s="10">
        <f>IF(OR(B14="",AND(D14="",E14=""),G14="Achieved",G14="Cancelled"),"",IF(E14&lt;&gt;"",E14,D14)+ROW()/10000)</f>
        <v/>
      </c>
    </row>
    <row r="15" ht="18" customHeight="1">
      <c r="A15" s="49" t="n">
        <v>10</v>
      </c>
      <c r="B15" s="23" t="n"/>
      <c r="C15" s="15" t="n"/>
      <c r="D15" s="17" t="n"/>
      <c r="E15" s="17" t="n"/>
      <c r="F15" s="17" t="n"/>
      <c r="G15" s="15" t="n"/>
      <c r="H15" s="50">
        <f>IF(OR(B15="",D15=""),"",IF(F15&lt;&gt;"",F15,IF(E15&lt;&gt;"",E15,D15))-D15)</f>
        <v/>
      </c>
      <c r="I15" s="51">
        <f>IF(OR(B15="",AND(D15="",E15=""),G15="Achieved",G15="Cancelled",ReportDate=""),"",IF(IF(E15&lt;&gt;"",E15,D15)&lt;ReportDate,"Overdue",""))</f>
        <v/>
      </c>
      <c r="J15" s="23" t="n"/>
      <c r="K15" s="10">
        <f>IF(OR(B15="",AND(D15="",E15=""),G15="Achieved",G15="Cancelled"),"",IF(E15&lt;&gt;"",E15,D15)+ROW()/10000)</f>
        <v/>
      </c>
    </row>
    <row r="16" ht="18" customHeight="1">
      <c r="A16" s="49" t="n">
        <v>11</v>
      </c>
      <c r="B16" s="23" t="n"/>
      <c r="C16" s="15" t="n"/>
      <c r="D16" s="17" t="n"/>
      <c r="E16" s="17" t="n"/>
      <c r="F16" s="17" t="n"/>
      <c r="G16" s="15" t="n"/>
      <c r="H16" s="50">
        <f>IF(OR(B16="",D16=""),"",IF(F16&lt;&gt;"",F16,IF(E16&lt;&gt;"",E16,D16))-D16)</f>
        <v/>
      </c>
      <c r="I16" s="51">
        <f>IF(OR(B16="",AND(D16="",E16=""),G16="Achieved",G16="Cancelled",ReportDate=""),"",IF(IF(E16&lt;&gt;"",E16,D16)&lt;ReportDate,"Overdue",""))</f>
        <v/>
      </c>
      <c r="J16" s="23" t="n"/>
      <c r="K16" s="10">
        <f>IF(OR(B16="",AND(D16="",E16=""),G16="Achieved",G16="Cancelled"),"",IF(E16&lt;&gt;"",E16,D16)+ROW()/10000)</f>
        <v/>
      </c>
    </row>
    <row r="17" ht="18" customHeight="1">
      <c r="A17" s="49" t="n">
        <v>12</v>
      </c>
      <c r="B17" s="23" t="n"/>
      <c r="C17" s="15" t="n"/>
      <c r="D17" s="17" t="n"/>
      <c r="E17" s="17" t="n"/>
      <c r="F17" s="17" t="n"/>
      <c r="G17" s="15" t="n"/>
      <c r="H17" s="50">
        <f>IF(OR(B17="",D17=""),"",IF(F17&lt;&gt;"",F17,IF(E17&lt;&gt;"",E17,D17))-D17)</f>
        <v/>
      </c>
      <c r="I17" s="51">
        <f>IF(OR(B17="",AND(D17="",E17=""),G17="Achieved",G17="Cancelled",ReportDate=""),"",IF(IF(E17&lt;&gt;"",E17,D17)&lt;ReportDate,"Overdue",""))</f>
        <v/>
      </c>
      <c r="J17" s="23" t="n"/>
      <c r="K17" s="10">
        <f>IF(OR(B17="",AND(D17="",E17=""),G17="Achieved",G17="Cancelled"),"",IF(E17&lt;&gt;"",E17,D17)+ROW()/10000)</f>
        <v/>
      </c>
    </row>
    <row r="18" ht="18" customHeight="1">
      <c r="A18" s="49" t="n">
        <v>13</v>
      </c>
      <c r="B18" s="23" t="n"/>
      <c r="C18" s="15" t="n"/>
      <c r="D18" s="17" t="n"/>
      <c r="E18" s="17" t="n"/>
      <c r="F18" s="17" t="n"/>
      <c r="G18" s="15" t="n"/>
      <c r="H18" s="50">
        <f>IF(OR(B18="",D18=""),"",IF(F18&lt;&gt;"",F18,IF(E18&lt;&gt;"",E18,D18))-D18)</f>
        <v/>
      </c>
      <c r="I18" s="51">
        <f>IF(OR(B18="",AND(D18="",E18=""),G18="Achieved",G18="Cancelled",ReportDate=""),"",IF(IF(E18&lt;&gt;"",E18,D18)&lt;ReportDate,"Overdue",""))</f>
        <v/>
      </c>
      <c r="J18" s="23" t="n"/>
      <c r="K18" s="10">
        <f>IF(OR(B18="",AND(D18="",E18=""),G18="Achieved",G18="Cancelled"),"",IF(E18&lt;&gt;"",E18,D18)+ROW()/10000)</f>
        <v/>
      </c>
    </row>
    <row r="19" ht="18" customHeight="1">
      <c r="A19" s="49" t="n">
        <v>14</v>
      </c>
      <c r="B19" s="23" t="n"/>
      <c r="C19" s="15" t="n"/>
      <c r="D19" s="17" t="n"/>
      <c r="E19" s="17" t="n"/>
      <c r="F19" s="17" t="n"/>
      <c r="G19" s="15" t="n"/>
      <c r="H19" s="50">
        <f>IF(OR(B19="",D19=""),"",IF(F19&lt;&gt;"",F19,IF(E19&lt;&gt;"",E19,D19))-D19)</f>
        <v/>
      </c>
      <c r="I19" s="51">
        <f>IF(OR(B19="",AND(D19="",E19=""),G19="Achieved",G19="Cancelled",ReportDate=""),"",IF(IF(E19&lt;&gt;"",E19,D19)&lt;ReportDate,"Overdue",""))</f>
        <v/>
      </c>
      <c r="J19" s="23" t="n"/>
      <c r="K19" s="10">
        <f>IF(OR(B19="",AND(D19="",E19=""),G19="Achieved",G19="Cancelled"),"",IF(E19&lt;&gt;"",E19,D19)+ROW()/10000)</f>
        <v/>
      </c>
    </row>
    <row r="20" ht="18" customHeight="1">
      <c r="A20" s="49" t="n">
        <v>15</v>
      </c>
      <c r="B20" s="23" t="n"/>
      <c r="C20" s="15" t="n"/>
      <c r="D20" s="17" t="n"/>
      <c r="E20" s="17" t="n"/>
      <c r="F20" s="17" t="n"/>
      <c r="G20" s="15" t="n"/>
      <c r="H20" s="50">
        <f>IF(OR(B20="",D20=""),"",IF(F20&lt;&gt;"",F20,IF(E20&lt;&gt;"",E20,D20))-D20)</f>
        <v/>
      </c>
      <c r="I20" s="51">
        <f>IF(OR(B20="",AND(D20="",E20=""),G20="Achieved",G20="Cancelled",ReportDate=""),"",IF(IF(E20&lt;&gt;"",E20,D20)&lt;ReportDate,"Overdue",""))</f>
        <v/>
      </c>
      <c r="J20" s="23" t="n"/>
      <c r="K20" s="10">
        <f>IF(OR(B20="",AND(D20="",E20=""),G20="Achieved",G20="Cancelled"),"",IF(E20&lt;&gt;"",E20,D20)+ROW()/10000)</f>
        <v/>
      </c>
    </row>
    <row r="21" ht="18" customHeight="1">
      <c r="A21" s="49" t="n">
        <v>16</v>
      </c>
      <c r="B21" s="23" t="n"/>
      <c r="C21" s="15" t="n"/>
      <c r="D21" s="17" t="n"/>
      <c r="E21" s="17" t="n"/>
      <c r="F21" s="17" t="n"/>
      <c r="G21" s="15" t="n"/>
      <c r="H21" s="50">
        <f>IF(OR(B21="",D21=""),"",IF(F21&lt;&gt;"",F21,IF(E21&lt;&gt;"",E21,D21))-D21)</f>
        <v/>
      </c>
      <c r="I21" s="51">
        <f>IF(OR(B21="",AND(D21="",E21=""),G21="Achieved",G21="Cancelled",ReportDate=""),"",IF(IF(E21&lt;&gt;"",E21,D21)&lt;ReportDate,"Overdue",""))</f>
        <v/>
      </c>
      <c r="J21" s="23" t="n"/>
      <c r="K21" s="10">
        <f>IF(OR(B21="",AND(D21="",E21=""),G21="Achieved",G21="Cancelled"),"",IF(E21&lt;&gt;"",E21,D21)+ROW()/10000)</f>
        <v/>
      </c>
    </row>
    <row r="22" ht="18" customHeight="1">
      <c r="A22" s="49" t="n">
        <v>17</v>
      </c>
      <c r="B22" s="23" t="n"/>
      <c r="C22" s="15" t="n"/>
      <c r="D22" s="17" t="n"/>
      <c r="E22" s="17" t="n"/>
      <c r="F22" s="17" t="n"/>
      <c r="G22" s="15" t="n"/>
      <c r="H22" s="50">
        <f>IF(OR(B22="",D22=""),"",IF(F22&lt;&gt;"",F22,IF(E22&lt;&gt;"",E22,D22))-D22)</f>
        <v/>
      </c>
      <c r="I22" s="51">
        <f>IF(OR(B22="",AND(D22="",E22=""),G22="Achieved",G22="Cancelled",ReportDate=""),"",IF(IF(E22&lt;&gt;"",E22,D22)&lt;ReportDate,"Overdue",""))</f>
        <v/>
      </c>
      <c r="J22" s="23" t="n"/>
      <c r="K22" s="10">
        <f>IF(OR(B22="",AND(D22="",E22=""),G22="Achieved",G22="Cancelled"),"",IF(E22&lt;&gt;"",E22,D22)+ROW()/10000)</f>
        <v/>
      </c>
    </row>
    <row r="23" ht="18" customHeight="1">
      <c r="A23" s="49" t="n">
        <v>18</v>
      </c>
      <c r="B23" s="23" t="n"/>
      <c r="C23" s="15" t="n"/>
      <c r="D23" s="17" t="n"/>
      <c r="E23" s="17" t="n"/>
      <c r="F23" s="17" t="n"/>
      <c r="G23" s="15" t="n"/>
      <c r="H23" s="50">
        <f>IF(OR(B23="",D23=""),"",IF(F23&lt;&gt;"",F23,IF(E23&lt;&gt;"",E23,D23))-D23)</f>
        <v/>
      </c>
      <c r="I23" s="51">
        <f>IF(OR(B23="",AND(D23="",E23=""),G23="Achieved",G23="Cancelled",ReportDate=""),"",IF(IF(E23&lt;&gt;"",E23,D23)&lt;ReportDate,"Overdue",""))</f>
        <v/>
      </c>
      <c r="J23" s="23" t="n"/>
      <c r="K23" s="10">
        <f>IF(OR(B23="",AND(D23="",E23=""),G23="Achieved",G23="Cancelled"),"",IF(E23&lt;&gt;"",E23,D23)+ROW()/10000)</f>
        <v/>
      </c>
    </row>
    <row r="24" ht="18" customHeight="1">
      <c r="A24" s="49" t="n">
        <v>19</v>
      </c>
      <c r="B24" s="23" t="n"/>
      <c r="C24" s="15" t="n"/>
      <c r="D24" s="17" t="n"/>
      <c r="E24" s="17" t="n"/>
      <c r="F24" s="17" t="n"/>
      <c r="G24" s="15" t="n"/>
      <c r="H24" s="50">
        <f>IF(OR(B24="",D24=""),"",IF(F24&lt;&gt;"",F24,IF(E24&lt;&gt;"",E24,D24))-D24)</f>
        <v/>
      </c>
      <c r="I24" s="51">
        <f>IF(OR(B24="",AND(D24="",E24=""),G24="Achieved",G24="Cancelled",ReportDate=""),"",IF(IF(E24&lt;&gt;"",E24,D24)&lt;ReportDate,"Overdue",""))</f>
        <v/>
      </c>
      <c r="J24" s="23" t="n"/>
      <c r="K24" s="10">
        <f>IF(OR(B24="",AND(D24="",E24=""),G24="Achieved",G24="Cancelled"),"",IF(E24&lt;&gt;"",E24,D24)+ROW()/10000)</f>
        <v/>
      </c>
    </row>
    <row r="25" ht="18" customHeight="1">
      <c r="A25" s="49" t="n">
        <v>20</v>
      </c>
      <c r="B25" s="23" t="n"/>
      <c r="C25" s="15" t="n"/>
      <c r="D25" s="17" t="n"/>
      <c r="E25" s="17" t="n"/>
      <c r="F25" s="17" t="n"/>
      <c r="G25" s="15" t="n"/>
      <c r="H25" s="50">
        <f>IF(OR(B25="",D25=""),"",IF(F25&lt;&gt;"",F25,IF(E25&lt;&gt;"",E25,D25))-D25)</f>
        <v/>
      </c>
      <c r="I25" s="51">
        <f>IF(OR(B25="",AND(D25="",E25=""),G25="Achieved",G25="Cancelled",ReportDate=""),"",IF(IF(E25&lt;&gt;"",E25,D25)&lt;ReportDate,"Overdue",""))</f>
        <v/>
      </c>
      <c r="J25" s="23" t="n"/>
      <c r="K25" s="10">
        <f>IF(OR(B25="",AND(D25="",E25=""),G25="Achieved",G25="Cancelled"),"",IF(E25&lt;&gt;"",E25,D25)+ROW()/10000)</f>
        <v/>
      </c>
    </row>
    <row r="26" ht="18" customHeight="1">
      <c r="A26" s="49" t="n">
        <v>21</v>
      </c>
      <c r="B26" s="23" t="n"/>
      <c r="C26" s="15" t="n"/>
      <c r="D26" s="17" t="n"/>
      <c r="E26" s="17" t="n"/>
      <c r="F26" s="17" t="n"/>
      <c r="G26" s="15" t="n"/>
      <c r="H26" s="50">
        <f>IF(OR(B26="",D26=""),"",IF(F26&lt;&gt;"",F26,IF(E26&lt;&gt;"",E26,D26))-D26)</f>
        <v/>
      </c>
      <c r="I26" s="51">
        <f>IF(OR(B26="",AND(D26="",E26=""),G26="Achieved",G26="Cancelled",ReportDate=""),"",IF(IF(E26&lt;&gt;"",E26,D26)&lt;ReportDate,"Overdue",""))</f>
        <v/>
      </c>
      <c r="J26" s="23" t="n"/>
      <c r="K26" s="10">
        <f>IF(OR(B26="",AND(D26="",E26=""),G26="Achieved",G26="Cancelled"),"",IF(E26&lt;&gt;"",E26,D26)+ROW()/10000)</f>
        <v/>
      </c>
    </row>
    <row r="27" ht="18" customHeight="1">
      <c r="A27" s="49" t="n">
        <v>22</v>
      </c>
      <c r="B27" s="23" t="n"/>
      <c r="C27" s="15" t="n"/>
      <c r="D27" s="17" t="n"/>
      <c r="E27" s="17" t="n"/>
      <c r="F27" s="17" t="n"/>
      <c r="G27" s="15" t="n"/>
      <c r="H27" s="50">
        <f>IF(OR(B27="",D27=""),"",IF(F27&lt;&gt;"",F27,IF(E27&lt;&gt;"",E27,D27))-D27)</f>
        <v/>
      </c>
      <c r="I27" s="51">
        <f>IF(OR(B27="",AND(D27="",E27=""),G27="Achieved",G27="Cancelled",ReportDate=""),"",IF(IF(E27&lt;&gt;"",E27,D27)&lt;ReportDate,"Overdue",""))</f>
        <v/>
      </c>
      <c r="J27" s="23" t="n"/>
      <c r="K27" s="10">
        <f>IF(OR(B27="",AND(D27="",E27=""),G27="Achieved",G27="Cancelled"),"",IF(E27&lt;&gt;"",E27,D27)+ROW()/10000)</f>
        <v/>
      </c>
    </row>
    <row r="28" ht="18" customHeight="1">
      <c r="A28" s="49" t="n">
        <v>23</v>
      </c>
      <c r="B28" s="23" t="n"/>
      <c r="C28" s="15" t="n"/>
      <c r="D28" s="17" t="n"/>
      <c r="E28" s="17" t="n"/>
      <c r="F28" s="17" t="n"/>
      <c r="G28" s="15" t="n"/>
      <c r="H28" s="50">
        <f>IF(OR(B28="",D28=""),"",IF(F28&lt;&gt;"",F28,IF(E28&lt;&gt;"",E28,D28))-D28)</f>
        <v/>
      </c>
      <c r="I28" s="51">
        <f>IF(OR(B28="",AND(D28="",E28=""),G28="Achieved",G28="Cancelled",ReportDate=""),"",IF(IF(E28&lt;&gt;"",E28,D28)&lt;ReportDate,"Overdue",""))</f>
        <v/>
      </c>
      <c r="J28" s="23" t="n"/>
      <c r="K28" s="10">
        <f>IF(OR(B28="",AND(D28="",E28=""),G28="Achieved",G28="Cancelled"),"",IF(E28&lt;&gt;"",E28,D28)+ROW()/10000)</f>
        <v/>
      </c>
    </row>
    <row r="29" ht="18" customHeight="1">
      <c r="A29" s="49" t="n">
        <v>24</v>
      </c>
      <c r="B29" s="23" t="n"/>
      <c r="C29" s="15" t="n"/>
      <c r="D29" s="17" t="n"/>
      <c r="E29" s="17" t="n"/>
      <c r="F29" s="17" t="n"/>
      <c r="G29" s="15" t="n"/>
      <c r="H29" s="50">
        <f>IF(OR(B29="",D29=""),"",IF(F29&lt;&gt;"",F29,IF(E29&lt;&gt;"",E29,D29))-D29)</f>
        <v/>
      </c>
      <c r="I29" s="51">
        <f>IF(OR(B29="",AND(D29="",E29=""),G29="Achieved",G29="Cancelled",ReportDate=""),"",IF(IF(E29&lt;&gt;"",E29,D29)&lt;ReportDate,"Overdue",""))</f>
        <v/>
      </c>
      <c r="J29" s="23" t="n"/>
      <c r="K29" s="10">
        <f>IF(OR(B29="",AND(D29="",E29=""),G29="Achieved",G29="Cancelled"),"",IF(E29&lt;&gt;"",E29,D29)+ROW()/10000)</f>
        <v/>
      </c>
    </row>
    <row r="30" ht="18" customHeight="1">
      <c r="A30" s="49" t="n">
        <v>25</v>
      </c>
      <c r="B30" s="23" t="n"/>
      <c r="C30" s="15" t="n"/>
      <c r="D30" s="17" t="n"/>
      <c r="E30" s="17" t="n"/>
      <c r="F30" s="17" t="n"/>
      <c r="G30" s="15" t="n"/>
      <c r="H30" s="50">
        <f>IF(OR(B30="",D30=""),"",IF(F30&lt;&gt;"",F30,IF(E30&lt;&gt;"",E30,D30))-D30)</f>
        <v/>
      </c>
      <c r="I30" s="51">
        <f>IF(OR(B30="",AND(D30="",E30=""),G30="Achieved",G30="Cancelled",ReportDate=""),"",IF(IF(E30&lt;&gt;"",E30,D30)&lt;ReportDate,"Overdue",""))</f>
        <v/>
      </c>
      <c r="J30" s="23" t="n"/>
      <c r="K30" s="10">
        <f>IF(OR(B30="",AND(D30="",E30=""),G30="Achieved",G30="Cancelled"),"",IF(E30&lt;&gt;"",E30,D30)+ROW()/10000)</f>
        <v/>
      </c>
    </row>
    <row r="31" ht="18" customHeight="1">
      <c r="A31" s="49" t="n">
        <v>26</v>
      </c>
      <c r="B31" s="23" t="n"/>
      <c r="C31" s="15" t="n"/>
      <c r="D31" s="17" t="n"/>
      <c r="E31" s="17" t="n"/>
      <c r="F31" s="17" t="n"/>
      <c r="G31" s="15" t="n"/>
      <c r="H31" s="50">
        <f>IF(OR(B31="",D31=""),"",IF(F31&lt;&gt;"",F31,IF(E31&lt;&gt;"",E31,D31))-D31)</f>
        <v/>
      </c>
      <c r="I31" s="51">
        <f>IF(OR(B31="",AND(D31="",E31=""),G31="Achieved",G31="Cancelled",ReportDate=""),"",IF(IF(E31&lt;&gt;"",E31,D31)&lt;ReportDate,"Overdue",""))</f>
        <v/>
      </c>
      <c r="J31" s="23" t="n"/>
      <c r="K31" s="10">
        <f>IF(OR(B31="",AND(D31="",E31=""),G31="Achieved",G31="Cancelled"),"",IF(E31&lt;&gt;"",E31,D31)+ROW()/10000)</f>
        <v/>
      </c>
    </row>
    <row r="32" ht="18" customHeight="1">
      <c r="A32" s="49" t="n">
        <v>27</v>
      </c>
      <c r="B32" s="23" t="n"/>
      <c r="C32" s="15" t="n"/>
      <c r="D32" s="17" t="n"/>
      <c r="E32" s="17" t="n"/>
      <c r="F32" s="17" t="n"/>
      <c r="G32" s="15" t="n"/>
      <c r="H32" s="50">
        <f>IF(OR(B32="",D32=""),"",IF(F32&lt;&gt;"",F32,IF(E32&lt;&gt;"",E32,D32))-D32)</f>
        <v/>
      </c>
      <c r="I32" s="51">
        <f>IF(OR(B32="",AND(D32="",E32=""),G32="Achieved",G32="Cancelled",ReportDate=""),"",IF(IF(E32&lt;&gt;"",E32,D32)&lt;ReportDate,"Overdue",""))</f>
        <v/>
      </c>
      <c r="J32" s="23" t="n"/>
      <c r="K32" s="10">
        <f>IF(OR(B32="",AND(D32="",E32=""),G32="Achieved",G32="Cancelled"),"",IF(E32&lt;&gt;"",E32,D32)+ROW()/10000)</f>
        <v/>
      </c>
    </row>
    <row r="33" ht="18" customHeight="1">
      <c r="A33" s="49" t="n">
        <v>28</v>
      </c>
      <c r="B33" s="23" t="n"/>
      <c r="C33" s="15" t="n"/>
      <c r="D33" s="17" t="n"/>
      <c r="E33" s="17" t="n"/>
      <c r="F33" s="17" t="n"/>
      <c r="G33" s="15" t="n"/>
      <c r="H33" s="50">
        <f>IF(OR(B33="",D33=""),"",IF(F33&lt;&gt;"",F33,IF(E33&lt;&gt;"",E33,D33))-D33)</f>
        <v/>
      </c>
      <c r="I33" s="51">
        <f>IF(OR(B33="",AND(D33="",E33=""),G33="Achieved",G33="Cancelled",ReportDate=""),"",IF(IF(E33&lt;&gt;"",E33,D33)&lt;ReportDate,"Overdue",""))</f>
        <v/>
      </c>
      <c r="J33" s="23" t="n"/>
      <c r="K33" s="10">
        <f>IF(OR(B33="",AND(D33="",E33=""),G33="Achieved",G33="Cancelled"),"",IF(E33&lt;&gt;"",E33,D33)+ROW()/10000)</f>
        <v/>
      </c>
    </row>
    <row r="34" ht="18" customHeight="1">
      <c r="A34" s="49" t="n">
        <v>29</v>
      </c>
      <c r="B34" s="23" t="n"/>
      <c r="C34" s="15" t="n"/>
      <c r="D34" s="17" t="n"/>
      <c r="E34" s="17" t="n"/>
      <c r="F34" s="17" t="n"/>
      <c r="G34" s="15" t="n"/>
      <c r="H34" s="50">
        <f>IF(OR(B34="",D34=""),"",IF(F34&lt;&gt;"",F34,IF(E34&lt;&gt;"",E34,D34))-D34)</f>
        <v/>
      </c>
      <c r="I34" s="51">
        <f>IF(OR(B34="",AND(D34="",E34=""),G34="Achieved",G34="Cancelled",ReportDate=""),"",IF(IF(E34&lt;&gt;"",E34,D34)&lt;ReportDate,"Overdue",""))</f>
        <v/>
      </c>
      <c r="J34" s="23" t="n"/>
      <c r="K34" s="10">
        <f>IF(OR(B34="",AND(D34="",E34=""),G34="Achieved",G34="Cancelled"),"",IF(E34&lt;&gt;"",E34,D34)+ROW()/10000)</f>
        <v/>
      </c>
    </row>
    <row r="35" ht="18" customHeight="1">
      <c r="A35" s="49" t="n">
        <v>30</v>
      </c>
      <c r="B35" s="23" t="n"/>
      <c r="C35" s="15" t="n"/>
      <c r="D35" s="17" t="n"/>
      <c r="E35" s="17" t="n"/>
      <c r="F35" s="17" t="n"/>
      <c r="G35" s="15" t="n"/>
      <c r="H35" s="50">
        <f>IF(OR(B35="",D35=""),"",IF(F35&lt;&gt;"",F35,IF(E35&lt;&gt;"",E35,D35))-D35)</f>
        <v/>
      </c>
      <c r="I35" s="51">
        <f>IF(OR(B35="",AND(D35="",E35=""),G35="Achieved",G35="Cancelled",ReportDate=""),"",IF(IF(E35&lt;&gt;"",E35,D35)&lt;ReportDate,"Overdue",""))</f>
        <v/>
      </c>
      <c r="J35" s="23" t="n"/>
      <c r="K35" s="10">
        <f>IF(OR(B35="",AND(D35="",E35=""),G35="Achieved",G35="Cancelled"),"",IF(E35&lt;&gt;"",E35,D35)+ROW()/10000)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1:J1"/>
    <mergeCell ref="A2:J2"/>
  </mergeCells>
  <conditionalFormatting sqref="I6:I35">
    <cfRule type="expression" priority="1" dxfId="0" stopIfTrue="0">
      <formula>I6&lt;&gt;""</formula>
    </cfRule>
  </conditionalFormatting>
  <conditionalFormatting sqref="H6:H35">
    <cfRule type="expression" priority="2" dxfId="0" stopIfTrue="0">
      <formula>AND(ISNUMBER(H6),H6&gt;0)</formula>
    </cfRule>
  </conditionalFormatting>
  <dataValidations count="2">
    <dataValidation sqref="D6:F35" showDropDown="0" showInputMessage="0" showErrorMessage="1" allowBlank="1" errorTitle="Date expected" error="Enter a date." type="date" operator="greaterThanOrEqual">
      <formula1>36526</formula1>
    </dataValidation>
    <dataValidation sqref="G6:G35" showDropDown="0" showInputMessage="0" showErrorMessage="1" allowBlank="1" errorTitle="List value" error="Choose from the list." type="list">
      <formula1>"Upcoming,In progress,Achieved,Rescheduled,Cancelled"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48"/>
  <sheetViews>
    <sheetView showGridLines="0" zoomScale="10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6" customWidth="1" min="2" max="2"/>
    <col width="16" customWidth="1" min="3" max="3"/>
    <col width="18" customWidth="1" min="4" max="4"/>
    <col width="12" customWidth="1" min="5" max="5"/>
    <col width="11" customWidth="1" min="6" max="6"/>
    <col width="10" customWidth="1" min="7" max="7"/>
    <col width="11" customWidth="1" min="8" max="8"/>
    <col width="42" customWidth="1" min="9" max="9"/>
    <col width="13" customWidth="1" min="10" max="10"/>
    <col width="15" customWidth="1" min="11" max="11"/>
    <col width="13" customWidth="1" min="12" max="12"/>
    <col hidden="1" width="4" customWidth="1" min="13" max="13"/>
  </cols>
  <sheetData>
    <row r="1" ht="26" customHeight="1">
      <c r="A1" s="12" t="inlineStr">
        <is>
          <t>Risk register</t>
        </is>
      </c>
    </row>
    <row r="2" ht="28" customHeight="1">
      <c r="A2" s="13" t="inlineStr">
        <is>
          <t>Score = probability × impact, from 1 to 16. A closed risk stays in the register for the record.</t>
        </is>
      </c>
    </row>
    <row r="3">
      <c r="B3" s="52" t="inlineStr">
        <is>
          <t>Probability: 1 unlikely · 2 possible · 3 likely · 4 almost certain</t>
        </is>
      </c>
    </row>
    <row r="4">
      <c r="B4" s="52" t="inlineStr">
        <is>
          <t>Impact: 1 minor · 2 moderate · 3 significant · 4 major</t>
        </is>
      </c>
    </row>
    <row r="5" ht="20" customHeight="1">
      <c r="B5" s="53" t="inlineStr">
        <is>
          <t>Level thresholds (editable):</t>
        </is>
      </c>
      <c r="C5" s="16" t="inlineStr">
        <is>
          <t>Critical ≥</t>
        </is>
      </c>
      <c r="D5" s="54" t="n">
        <v>12</v>
      </c>
      <c r="E5" s="16" t="inlineStr">
        <is>
          <t>High ≥</t>
        </is>
      </c>
      <c r="F5" s="54" t="n">
        <v>8</v>
      </c>
      <c r="G5" s="16" t="inlineStr">
        <is>
          <t>Medium ≥</t>
        </is>
      </c>
      <c r="H5" s="54" t="n">
        <v>4</v>
      </c>
    </row>
    <row r="7" ht="30" customHeight="1">
      <c r="A7" s="47" t="inlineStr">
        <is>
          <t>No.</t>
        </is>
      </c>
      <c r="B7" s="47" t="inlineStr">
        <is>
          <t>Risk (cause, event, consequence)</t>
        </is>
      </c>
      <c r="C7" s="47" t="inlineStr">
        <is>
          <t>Category</t>
        </is>
      </c>
      <c r="D7" s="47" t="inlineStr">
        <is>
          <t>Owner</t>
        </is>
      </c>
      <c r="E7" s="47" t="inlineStr">
        <is>
          <t>Probability (1 to 4)</t>
        </is>
      </c>
      <c r="F7" s="47" t="inlineStr">
        <is>
          <t>Impact (1 to 4)</t>
        </is>
      </c>
      <c r="G7" s="47" t="inlineStr">
        <is>
          <t>Score</t>
        </is>
      </c>
      <c r="H7" s="47" t="inlineStr">
        <is>
          <t>Level</t>
        </is>
      </c>
      <c r="I7" s="47" t="inlineStr">
        <is>
          <t>Response and actions</t>
        </is>
      </c>
      <c r="J7" s="47" t="inlineStr">
        <is>
          <t>Due date</t>
        </is>
      </c>
      <c r="K7" s="47" t="inlineStr">
        <is>
          <t>Status</t>
        </is>
      </c>
      <c r="L7" s="47" t="inlineStr">
        <is>
          <t>Last review</t>
        </is>
      </c>
    </row>
    <row r="8" ht="28" customHeight="1">
      <c r="A8" s="48" t="inlineStr">
        <is>
          <t>Ex.</t>
        </is>
      </c>
      <c r="B8" s="48" t="inlineStr">
        <is>
          <t>Fictitious example: the supplier delivers the interface late, testing slips.</t>
        </is>
      </c>
      <c r="C8" s="48" t="inlineStr">
        <is>
          <t>Suppliers</t>
        </is>
      </c>
      <c r="D8" s="48" t="inlineStr">
        <is>
          <t>Project manager</t>
        </is>
      </c>
      <c r="E8" s="48" t="n">
        <v>3</v>
      </c>
      <c r="F8" s="48" t="n">
        <v>3</v>
      </c>
      <c r="G8" s="48" t="n">
        <v>9</v>
      </c>
      <c r="H8" s="48" t="inlineStr">
        <is>
          <t>High</t>
        </is>
      </c>
      <c r="I8" s="48" t="inlineStr">
        <is>
          <t>Fictitious example: weekly supplier check-in, costed plan B.</t>
        </is>
      </c>
      <c r="J8" s="48" t="inlineStr"/>
      <c r="K8" s="48" t="inlineStr">
        <is>
          <t>Open</t>
        </is>
      </c>
      <c r="L8" s="48" t="inlineStr"/>
    </row>
    <row r="9" ht="18" customHeight="1">
      <c r="A9" s="49" t="n">
        <v>1</v>
      </c>
      <c r="B9" s="23" t="n"/>
      <c r="C9" s="15" t="n"/>
      <c r="D9" s="15" t="n"/>
      <c r="E9" s="54" t="n"/>
      <c r="F9" s="54" t="n"/>
      <c r="G9" s="55">
        <f>IF(OR(E9="",F9=""),"",E9*F9)</f>
        <v/>
      </c>
      <c r="H9" s="56">
        <f>IF(G9="","",IF(G9&gt;=CriticalThreshold,"Critical",IF(G9&gt;=HighThreshold,"High",IF(G9&gt;=MediumThreshold,"Medium","Low"))))</f>
        <v/>
      </c>
      <c r="I9" s="23" t="n"/>
      <c r="J9" s="17" t="n"/>
      <c r="K9" s="15" t="n"/>
      <c r="L9" s="17" t="n"/>
      <c r="M9" s="10">
        <f>IF(OR(G9="",K9="Closed"),"",G9+(1000-ROW())/100000)</f>
        <v/>
      </c>
    </row>
    <row r="10" ht="18" customHeight="1">
      <c r="A10" s="49" t="n">
        <v>2</v>
      </c>
      <c r="B10" s="23" t="n"/>
      <c r="C10" s="15" t="n"/>
      <c r="D10" s="15" t="n"/>
      <c r="E10" s="54" t="n"/>
      <c r="F10" s="54" t="n"/>
      <c r="G10" s="55">
        <f>IF(OR(E10="",F10=""),"",E10*F10)</f>
        <v/>
      </c>
      <c r="H10" s="56">
        <f>IF(G10="","",IF(G10&gt;=CriticalThreshold,"Critical",IF(G10&gt;=HighThreshold,"High",IF(G10&gt;=MediumThreshold,"Medium","Low"))))</f>
        <v/>
      </c>
      <c r="I10" s="23" t="n"/>
      <c r="J10" s="17" t="n"/>
      <c r="K10" s="15" t="n"/>
      <c r="L10" s="17" t="n"/>
      <c r="M10" s="10">
        <f>IF(OR(G10="",K10="Closed"),"",G10+(1000-ROW())/100000)</f>
        <v/>
      </c>
    </row>
    <row r="11" ht="18" customHeight="1">
      <c r="A11" s="49" t="n">
        <v>3</v>
      </c>
      <c r="B11" s="23" t="n"/>
      <c r="C11" s="15" t="n"/>
      <c r="D11" s="15" t="n"/>
      <c r="E11" s="54" t="n"/>
      <c r="F11" s="54" t="n"/>
      <c r="G11" s="55">
        <f>IF(OR(E11="",F11=""),"",E11*F11)</f>
        <v/>
      </c>
      <c r="H11" s="56">
        <f>IF(G11="","",IF(G11&gt;=CriticalThreshold,"Critical",IF(G11&gt;=HighThreshold,"High",IF(G11&gt;=MediumThreshold,"Medium","Low"))))</f>
        <v/>
      </c>
      <c r="I11" s="23" t="n"/>
      <c r="J11" s="17" t="n"/>
      <c r="K11" s="15" t="n"/>
      <c r="L11" s="17" t="n"/>
      <c r="M11" s="10">
        <f>IF(OR(G11="",K11="Closed"),"",G11+(1000-ROW())/100000)</f>
        <v/>
      </c>
    </row>
    <row r="12" ht="18" customHeight="1">
      <c r="A12" s="49" t="n">
        <v>4</v>
      </c>
      <c r="B12" s="23" t="n"/>
      <c r="C12" s="15" t="n"/>
      <c r="D12" s="15" t="n"/>
      <c r="E12" s="54" t="n"/>
      <c r="F12" s="54" t="n"/>
      <c r="G12" s="55">
        <f>IF(OR(E12="",F12=""),"",E12*F12)</f>
        <v/>
      </c>
      <c r="H12" s="56">
        <f>IF(G12="","",IF(G12&gt;=CriticalThreshold,"Critical",IF(G12&gt;=HighThreshold,"High",IF(G12&gt;=MediumThreshold,"Medium","Low"))))</f>
        <v/>
      </c>
      <c r="I12" s="23" t="n"/>
      <c r="J12" s="17" t="n"/>
      <c r="K12" s="15" t="n"/>
      <c r="L12" s="17" t="n"/>
      <c r="M12" s="10">
        <f>IF(OR(G12="",K12="Closed"),"",G12+(1000-ROW())/100000)</f>
        <v/>
      </c>
    </row>
    <row r="13" ht="18" customHeight="1">
      <c r="A13" s="49" t="n">
        <v>5</v>
      </c>
      <c r="B13" s="23" t="n"/>
      <c r="C13" s="15" t="n"/>
      <c r="D13" s="15" t="n"/>
      <c r="E13" s="54" t="n"/>
      <c r="F13" s="54" t="n"/>
      <c r="G13" s="55">
        <f>IF(OR(E13="",F13=""),"",E13*F13)</f>
        <v/>
      </c>
      <c r="H13" s="56">
        <f>IF(G13="","",IF(G13&gt;=CriticalThreshold,"Critical",IF(G13&gt;=HighThreshold,"High",IF(G13&gt;=MediumThreshold,"Medium","Low"))))</f>
        <v/>
      </c>
      <c r="I13" s="23" t="n"/>
      <c r="J13" s="17" t="n"/>
      <c r="K13" s="15" t="n"/>
      <c r="L13" s="17" t="n"/>
      <c r="M13" s="10">
        <f>IF(OR(G13="",K13="Closed"),"",G13+(1000-ROW())/100000)</f>
        <v/>
      </c>
    </row>
    <row r="14" ht="18" customHeight="1">
      <c r="A14" s="49" t="n">
        <v>6</v>
      </c>
      <c r="B14" s="23" t="n"/>
      <c r="C14" s="15" t="n"/>
      <c r="D14" s="15" t="n"/>
      <c r="E14" s="54" t="n"/>
      <c r="F14" s="54" t="n"/>
      <c r="G14" s="55">
        <f>IF(OR(E14="",F14=""),"",E14*F14)</f>
        <v/>
      </c>
      <c r="H14" s="56">
        <f>IF(G14="","",IF(G14&gt;=CriticalThreshold,"Critical",IF(G14&gt;=HighThreshold,"High",IF(G14&gt;=MediumThreshold,"Medium","Low"))))</f>
        <v/>
      </c>
      <c r="I14" s="23" t="n"/>
      <c r="J14" s="17" t="n"/>
      <c r="K14" s="15" t="n"/>
      <c r="L14" s="17" t="n"/>
      <c r="M14" s="10">
        <f>IF(OR(G14="",K14="Closed"),"",G14+(1000-ROW())/100000)</f>
        <v/>
      </c>
    </row>
    <row r="15" ht="18" customHeight="1">
      <c r="A15" s="49" t="n">
        <v>7</v>
      </c>
      <c r="B15" s="23" t="n"/>
      <c r="C15" s="15" t="n"/>
      <c r="D15" s="15" t="n"/>
      <c r="E15" s="54" t="n"/>
      <c r="F15" s="54" t="n"/>
      <c r="G15" s="55">
        <f>IF(OR(E15="",F15=""),"",E15*F15)</f>
        <v/>
      </c>
      <c r="H15" s="56">
        <f>IF(G15="","",IF(G15&gt;=CriticalThreshold,"Critical",IF(G15&gt;=HighThreshold,"High",IF(G15&gt;=MediumThreshold,"Medium","Low"))))</f>
        <v/>
      </c>
      <c r="I15" s="23" t="n"/>
      <c r="J15" s="17" t="n"/>
      <c r="K15" s="15" t="n"/>
      <c r="L15" s="17" t="n"/>
      <c r="M15" s="10">
        <f>IF(OR(G15="",K15="Closed"),"",G15+(1000-ROW())/100000)</f>
        <v/>
      </c>
    </row>
    <row r="16" ht="18" customHeight="1">
      <c r="A16" s="49" t="n">
        <v>8</v>
      </c>
      <c r="B16" s="23" t="n"/>
      <c r="C16" s="15" t="n"/>
      <c r="D16" s="15" t="n"/>
      <c r="E16" s="54" t="n"/>
      <c r="F16" s="54" t="n"/>
      <c r="G16" s="55">
        <f>IF(OR(E16="",F16=""),"",E16*F16)</f>
        <v/>
      </c>
      <c r="H16" s="56">
        <f>IF(G16="","",IF(G16&gt;=CriticalThreshold,"Critical",IF(G16&gt;=HighThreshold,"High",IF(G16&gt;=MediumThreshold,"Medium","Low"))))</f>
        <v/>
      </c>
      <c r="I16" s="23" t="n"/>
      <c r="J16" s="17" t="n"/>
      <c r="K16" s="15" t="n"/>
      <c r="L16" s="17" t="n"/>
      <c r="M16" s="10">
        <f>IF(OR(G16="",K16="Closed"),"",G16+(1000-ROW())/100000)</f>
        <v/>
      </c>
    </row>
    <row r="17" ht="18" customHeight="1">
      <c r="A17" s="49" t="n">
        <v>9</v>
      </c>
      <c r="B17" s="23" t="n"/>
      <c r="C17" s="15" t="n"/>
      <c r="D17" s="15" t="n"/>
      <c r="E17" s="54" t="n"/>
      <c r="F17" s="54" t="n"/>
      <c r="G17" s="55">
        <f>IF(OR(E17="",F17=""),"",E17*F17)</f>
        <v/>
      </c>
      <c r="H17" s="56">
        <f>IF(G17="","",IF(G17&gt;=CriticalThreshold,"Critical",IF(G17&gt;=HighThreshold,"High",IF(G17&gt;=MediumThreshold,"Medium","Low"))))</f>
        <v/>
      </c>
      <c r="I17" s="23" t="n"/>
      <c r="J17" s="17" t="n"/>
      <c r="K17" s="15" t="n"/>
      <c r="L17" s="17" t="n"/>
      <c r="M17" s="10">
        <f>IF(OR(G17="",K17="Closed"),"",G17+(1000-ROW())/100000)</f>
        <v/>
      </c>
    </row>
    <row r="18" ht="18" customHeight="1">
      <c r="A18" s="49" t="n">
        <v>10</v>
      </c>
      <c r="B18" s="23" t="n"/>
      <c r="C18" s="15" t="n"/>
      <c r="D18" s="15" t="n"/>
      <c r="E18" s="54" t="n"/>
      <c r="F18" s="54" t="n"/>
      <c r="G18" s="55">
        <f>IF(OR(E18="",F18=""),"",E18*F18)</f>
        <v/>
      </c>
      <c r="H18" s="56">
        <f>IF(G18="","",IF(G18&gt;=CriticalThreshold,"Critical",IF(G18&gt;=HighThreshold,"High",IF(G18&gt;=MediumThreshold,"Medium","Low"))))</f>
        <v/>
      </c>
      <c r="I18" s="23" t="n"/>
      <c r="J18" s="17" t="n"/>
      <c r="K18" s="15" t="n"/>
      <c r="L18" s="17" t="n"/>
      <c r="M18" s="10">
        <f>IF(OR(G18="",K18="Closed"),"",G18+(1000-ROW())/100000)</f>
        <v/>
      </c>
    </row>
    <row r="19" ht="18" customHeight="1">
      <c r="A19" s="49" t="n">
        <v>11</v>
      </c>
      <c r="B19" s="23" t="n"/>
      <c r="C19" s="15" t="n"/>
      <c r="D19" s="15" t="n"/>
      <c r="E19" s="54" t="n"/>
      <c r="F19" s="54" t="n"/>
      <c r="G19" s="55">
        <f>IF(OR(E19="",F19=""),"",E19*F19)</f>
        <v/>
      </c>
      <c r="H19" s="56">
        <f>IF(G19="","",IF(G19&gt;=CriticalThreshold,"Critical",IF(G19&gt;=HighThreshold,"High",IF(G19&gt;=MediumThreshold,"Medium","Low"))))</f>
        <v/>
      </c>
      <c r="I19" s="23" t="n"/>
      <c r="J19" s="17" t="n"/>
      <c r="K19" s="15" t="n"/>
      <c r="L19" s="17" t="n"/>
      <c r="M19" s="10">
        <f>IF(OR(G19="",K19="Closed"),"",G19+(1000-ROW())/100000)</f>
        <v/>
      </c>
    </row>
    <row r="20" ht="18" customHeight="1">
      <c r="A20" s="49" t="n">
        <v>12</v>
      </c>
      <c r="B20" s="23" t="n"/>
      <c r="C20" s="15" t="n"/>
      <c r="D20" s="15" t="n"/>
      <c r="E20" s="54" t="n"/>
      <c r="F20" s="54" t="n"/>
      <c r="G20" s="55">
        <f>IF(OR(E20="",F20=""),"",E20*F20)</f>
        <v/>
      </c>
      <c r="H20" s="56">
        <f>IF(G20="","",IF(G20&gt;=CriticalThreshold,"Critical",IF(G20&gt;=HighThreshold,"High",IF(G20&gt;=MediumThreshold,"Medium","Low"))))</f>
        <v/>
      </c>
      <c r="I20" s="23" t="n"/>
      <c r="J20" s="17" t="n"/>
      <c r="K20" s="15" t="n"/>
      <c r="L20" s="17" t="n"/>
      <c r="M20" s="10">
        <f>IF(OR(G20="",K20="Closed"),"",G20+(1000-ROW())/100000)</f>
        <v/>
      </c>
    </row>
    <row r="21" ht="18" customHeight="1">
      <c r="A21" s="49" t="n">
        <v>13</v>
      </c>
      <c r="B21" s="23" t="n"/>
      <c r="C21" s="15" t="n"/>
      <c r="D21" s="15" t="n"/>
      <c r="E21" s="54" t="n"/>
      <c r="F21" s="54" t="n"/>
      <c r="G21" s="55">
        <f>IF(OR(E21="",F21=""),"",E21*F21)</f>
        <v/>
      </c>
      <c r="H21" s="56">
        <f>IF(G21="","",IF(G21&gt;=CriticalThreshold,"Critical",IF(G21&gt;=HighThreshold,"High",IF(G21&gt;=MediumThreshold,"Medium","Low"))))</f>
        <v/>
      </c>
      <c r="I21" s="23" t="n"/>
      <c r="J21" s="17" t="n"/>
      <c r="K21" s="15" t="n"/>
      <c r="L21" s="17" t="n"/>
      <c r="M21" s="10">
        <f>IF(OR(G21="",K21="Closed"),"",G21+(1000-ROW())/100000)</f>
        <v/>
      </c>
    </row>
    <row r="22" ht="18" customHeight="1">
      <c r="A22" s="49" t="n">
        <v>14</v>
      </c>
      <c r="B22" s="23" t="n"/>
      <c r="C22" s="15" t="n"/>
      <c r="D22" s="15" t="n"/>
      <c r="E22" s="54" t="n"/>
      <c r="F22" s="54" t="n"/>
      <c r="G22" s="55">
        <f>IF(OR(E22="",F22=""),"",E22*F22)</f>
        <v/>
      </c>
      <c r="H22" s="56">
        <f>IF(G22="","",IF(G22&gt;=CriticalThreshold,"Critical",IF(G22&gt;=HighThreshold,"High",IF(G22&gt;=MediumThreshold,"Medium","Low"))))</f>
        <v/>
      </c>
      <c r="I22" s="23" t="n"/>
      <c r="J22" s="17" t="n"/>
      <c r="K22" s="15" t="n"/>
      <c r="L22" s="17" t="n"/>
      <c r="M22" s="10">
        <f>IF(OR(G22="",K22="Closed"),"",G22+(1000-ROW())/100000)</f>
        <v/>
      </c>
    </row>
    <row r="23" ht="18" customHeight="1">
      <c r="A23" s="49" t="n">
        <v>15</v>
      </c>
      <c r="B23" s="23" t="n"/>
      <c r="C23" s="15" t="n"/>
      <c r="D23" s="15" t="n"/>
      <c r="E23" s="54" t="n"/>
      <c r="F23" s="54" t="n"/>
      <c r="G23" s="55">
        <f>IF(OR(E23="",F23=""),"",E23*F23)</f>
        <v/>
      </c>
      <c r="H23" s="56">
        <f>IF(G23="","",IF(G23&gt;=CriticalThreshold,"Critical",IF(G23&gt;=HighThreshold,"High",IF(G23&gt;=MediumThreshold,"Medium","Low"))))</f>
        <v/>
      </c>
      <c r="I23" s="23" t="n"/>
      <c r="J23" s="17" t="n"/>
      <c r="K23" s="15" t="n"/>
      <c r="L23" s="17" t="n"/>
      <c r="M23" s="10">
        <f>IF(OR(G23="",K23="Closed"),"",G23+(1000-ROW())/100000)</f>
        <v/>
      </c>
    </row>
    <row r="24" ht="18" customHeight="1">
      <c r="A24" s="49" t="n">
        <v>16</v>
      </c>
      <c r="B24" s="23" t="n"/>
      <c r="C24" s="15" t="n"/>
      <c r="D24" s="15" t="n"/>
      <c r="E24" s="54" t="n"/>
      <c r="F24" s="54" t="n"/>
      <c r="G24" s="55">
        <f>IF(OR(E24="",F24=""),"",E24*F24)</f>
        <v/>
      </c>
      <c r="H24" s="56">
        <f>IF(G24="","",IF(G24&gt;=CriticalThreshold,"Critical",IF(G24&gt;=HighThreshold,"High",IF(G24&gt;=MediumThreshold,"Medium","Low"))))</f>
        <v/>
      </c>
      <c r="I24" s="23" t="n"/>
      <c r="J24" s="17" t="n"/>
      <c r="K24" s="15" t="n"/>
      <c r="L24" s="17" t="n"/>
      <c r="M24" s="10">
        <f>IF(OR(G24="",K24="Closed"),"",G24+(1000-ROW())/100000)</f>
        <v/>
      </c>
    </row>
    <row r="25" ht="18" customHeight="1">
      <c r="A25" s="49" t="n">
        <v>17</v>
      </c>
      <c r="B25" s="23" t="n"/>
      <c r="C25" s="15" t="n"/>
      <c r="D25" s="15" t="n"/>
      <c r="E25" s="54" t="n"/>
      <c r="F25" s="54" t="n"/>
      <c r="G25" s="55">
        <f>IF(OR(E25="",F25=""),"",E25*F25)</f>
        <v/>
      </c>
      <c r="H25" s="56">
        <f>IF(G25="","",IF(G25&gt;=CriticalThreshold,"Critical",IF(G25&gt;=HighThreshold,"High",IF(G25&gt;=MediumThreshold,"Medium","Low"))))</f>
        <v/>
      </c>
      <c r="I25" s="23" t="n"/>
      <c r="J25" s="17" t="n"/>
      <c r="K25" s="15" t="n"/>
      <c r="L25" s="17" t="n"/>
      <c r="M25" s="10">
        <f>IF(OR(G25="",K25="Closed"),"",G25+(1000-ROW())/100000)</f>
        <v/>
      </c>
    </row>
    <row r="26" ht="18" customHeight="1">
      <c r="A26" s="49" t="n">
        <v>18</v>
      </c>
      <c r="B26" s="23" t="n"/>
      <c r="C26" s="15" t="n"/>
      <c r="D26" s="15" t="n"/>
      <c r="E26" s="54" t="n"/>
      <c r="F26" s="54" t="n"/>
      <c r="G26" s="55">
        <f>IF(OR(E26="",F26=""),"",E26*F26)</f>
        <v/>
      </c>
      <c r="H26" s="56">
        <f>IF(G26="","",IF(G26&gt;=CriticalThreshold,"Critical",IF(G26&gt;=HighThreshold,"High",IF(G26&gt;=MediumThreshold,"Medium","Low"))))</f>
        <v/>
      </c>
      <c r="I26" s="23" t="n"/>
      <c r="J26" s="17" t="n"/>
      <c r="K26" s="15" t="n"/>
      <c r="L26" s="17" t="n"/>
      <c r="M26" s="10">
        <f>IF(OR(G26="",K26="Closed"),"",G26+(1000-ROW())/100000)</f>
        <v/>
      </c>
    </row>
    <row r="27" ht="18" customHeight="1">
      <c r="A27" s="49" t="n">
        <v>19</v>
      </c>
      <c r="B27" s="23" t="n"/>
      <c r="C27" s="15" t="n"/>
      <c r="D27" s="15" t="n"/>
      <c r="E27" s="54" t="n"/>
      <c r="F27" s="54" t="n"/>
      <c r="G27" s="55">
        <f>IF(OR(E27="",F27=""),"",E27*F27)</f>
        <v/>
      </c>
      <c r="H27" s="56">
        <f>IF(G27="","",IF(G27&gt;=CriticalThreshold,"Critical",IF(G27&gt;=HighThreshold,"High",IF(G27&gt;=MediumThreshold,"Medium","Low"))))</f>
        <v/>
      </c>
      <c r="I27" s="23" t="n"/>
      <c r="J27" s="17" t="n"/>
      <c r="K27" s="15" t="n"/>
      <c r="L27" s="17" t="n"/>
      <c r="M27" s="10">
        <f>IF(OR(G27="",K27="Closed"),"",G27+(1000-ROW())/100000)</f>
        <v/>
      </c>
    </row>
    <row r="28" ht="18" customHeight="1">
      <c r="A28" s="49" t="n">
        <v>20</v>
      </c>
      <c r="B28" s="23" t="n"/>
      <c r="C28" s="15" t="n"/>
      <c r="D28" s="15" t="n"/>
      <c r="E28" s="54" t="n"/>
      <c r="F28" s="54" t="n"/>
      <c r="G28" s="55">
        <f>IF(OR(E28="",F28=""),"",E28*F28)</f>
        <v/>
      </c>
      <c r="H28" s="56">
        <f>IF(G28="","",IF(G28&gt;=CriticalThreshold,"Critical",IF(G28&gt;=HighThreshold,"High",IF(G28&gt;=MediumThreshold,"Medium","Low"))))</f>
        <v/>
      </c>
      <c r="I28" s="23" t="n"/>
      <c r="J28" s="17" t="n"/>
      <c r="K28" s="15" t="n"/>
      <c r="L28" s="17" t="n"/>
      <c r="M28" s="10">
        <f>IF(OR(G28="",K28="Closed"),"",G28+(1000-ROW())/100000)</f>
        <v/>
      </c>
    </row>
    <row r="29" ht="18" customHeight="1">
      <c r="A29" s="49" t="n">
        <v>21</v>
      </c>
      <c r="B29" s="23" t="n"/>
      <c r="C29" s="15" t="n"/>
      <c r="D29" s="15" t="n"/>
      <c r="E29" s="54" t="n"/>
      <c r="F29" s="54" t="n"/>
      <c r="G29" s="55">
        <f>IF(OR(E29="",F29=""),"",E29*F29)</f>
        <v/>
      </c>
      <c r="H29" s="56">
        <f>IF(G29="","",IF(G29&gt;=CriticalThreshold,"Critical",IF(G29&gt;=HighThreshold,"High",IF(G29&gt;=MediumThreshold,"Medium","Low"))))</f>
        <v/>
      </c>
      <c r="I29" s="23" t="n"/>
      <c r="J29" s="17" t="n"/>
      <c r="K29" s="15" t="n"/>
      <c r="L29" s="17" t="n"/>
      <c r="M29" s="10">
        <f>IF(OR(G29="",K29="Closed"),"",G29+(1000-ROW())/100000)</f>
        <v/>
      </c>
    </row>
    <row r="30" ht="18" customHeight="1">
      <c r="A30" s="49" t="n">
        <v>22</v>
      </c>
      <c r="B30" s="23" t="n"/>
      <c r="C30" s="15" t="n"/>
      <c r="D30" s="15" t="n"/>
      <c r="E30" s="54" t="n"/>
      <c r="F30" s="54" t="n"/>
      <c r="G30" s="55">
        <f>IF(OR(E30="",F30=""),"",E30*F30)</f>
        <v/>
      </c>
      <c r="H30" s="56">
        <f>IF(G30="","",IF(G30&gt;=CriticalThreshold,"Critical",IF(G30&gt;=HighThreshold,"High",IF(G30&gt;=MediumThreshold,"Medium","Low"))))</f>
        <v/>
      </c>
      <c r="I30" s="23" t="n"/>
      <c r="J30" s="17" t="n"/>
      <c r="K30" s="15" t="n"/>
      <c r="L30" s="17" t="n"/>
      <c r="M30" s="10">
        <f>IF(OR(G30="",K30="Closed"),"",G30+(1000-ROW())/100000)</f>
        <v/>
      </c>
    </row>
    <row r="31" ht="18" customHeight="1">
      <c r="A31" s="49" t="n">
        <v>23</v>
      </c>
      <c r="B31" s="23" t="n"/>
      <c r="C31" s="15" t="n"/>
      <c r="D31" s="15" t="n"/>
      <c r="E31" s="54" t="n"/>
      <c r="F31" s="54" t="n"/>
      <c r="G31" s="55">
        <f>IF(OR(E31="",F31=""),"",E31*F31)</f>
        <v/>
      </c>
      <c r="H31" s="56">
        <f>IF(G31="","",IF(G31&gt;=CriticalThreshold,"Critical",IF(G31&gt;=HighThreshold,"High",IF(G31&gt;=MediumThreshold,"Medium","Low"))))</f>
        <v/>
      </c>
      <c r="I31" s="23" t="n"/>
      <c r="J31" s="17" t="n"/>
      <c r="K31" s="15" t="n"/>
      <c r="L31" s="17" t="n"/>
      <c r="M31" s="10">
        <f>IF(OR(G31="",K31="Closed"),"",G31+(1000-ROW())/100000)</f>
        <v/>
      </c>
    </row>
    <row r="32" ht="18" customHeight="1">
      <c r="A32" s="49" t="n">
        <v>24</v>
      </c>
      <c r="B32" s="23" t="n"/>
      <c r="C32" s="15" t="n"/>
      <c r="D32" s="15" t="n"/>
      <c r="E32" s="54" t="n"/>
      <c r="F32" s="54" t="n"/>
      <c r="G32" s="55">
        <f>IF(OR(E32="",F32=""),"",E32*F32)</f>
        <v/>
      </c>
      <c r="H32" s="56">
        <f>IF(G32="","",IF(G32&gt;=CriticalThreshold,"Critical",IF(G32&gt;=HighThreshold,"High",IF(G32&gt;=MediumThreshold,"Medium","Low"))))</f>
        <v/>
      </c>
      <c r="I32" s="23" t="n"/>
      <c r="J32" s="17" t="n"/>
      <c r="K32" s="15" t="n"/>
      <c r="L32" s="17" t="n"/>
      <c r="M32" s="10">
        <f>IF(OR(G32="",K32="Closed"),"",G32+(1000-ROW())/100000)</f>
        <v/>
      </c>
    </row>
    <row r="33" ht="18" customHeight="1">
      <c r="A33" s="49" t="n">
        <v>25</v>
      </c>
      <c r="B33" s="23" t="n"/>
      <c r="C33" s="15" t="n"/>
      <c r="D33" s="15" t="n"/>
      <c r="E33" s="54" t="n"/>
      <c r="F33" s="54" t="n"/>
      <c r="G33" s="55">
        <f>IF(OR(E33="",F33=""),"",E33*F33)</f>
        <v/>
      </c>
      <c r="H33" s="56">
        <f>IF(G33="","",IF(G33&gt;=CriticalThreshold,"Critical",IF(G33&gt;=HighThreshold,"High",IF(G33&gt;=MediumThreshold,"Medium","Low"))))</f>
        <v/>
      </c>
      <c r="I33" s="23" t="n"/>
      <c r="J33" s="17" t="n"/>
      <c r="K33" s="15" t="n"/>
      <c r="L33" s="17" t="n"/>
      <c r="M33" s="10">
        <f>IF(OR(G33="",K33="Closed"),"",G33+(1000-ROW())/100000)</f>
        <v/>
      </c>
    </row>
    <row r="34" ht="18" customHeight="1">
      <c r="A34" s="49" t="n">
        <v>26</v>
      </c>
      <c r="B34" s="23" t="n"/>
      <c r="C34" s="15" t="n"/>
      <c r="D34" s="15" t="n"/>
      <c r="E34" s="54" t="n"/>
      <c r="F34" s="54" t="n"/>
      <c r="G34" s="55">
        <f>IF(OR(E34="",F34=""),"",E34*F34)</f>
        <v/>
      </c>
      <c r="H34" s="56">
        <f>IF(G34="","",IF(G34&gt;=CriticalThreshold,"Critical",IF(G34&gt;=HighThreshold,"High",IF(G34&gt;=MediumThreshold,"Medium","Low"))))</f>
        <v/>
      </c>
      <c r="I34" s="23" t="n"/>
      <c r="J34" s="17" t="n"/>
      <c r="K34" s="15" t="n"/>
      <c r="L34" s="17" t="n"/>
      <c r="M34" s="10">
        <f>IF(OR(G34="",K34="Closed"),"",G34+(1000-ROW())/100000)</f>
        <v/>
      </c>
    </row>
    <row r="35" ht="18" customHeight="1">
      <c r="A35" s="49" t="n">
        <v>27</v>
      </c>
      <c r="B35" s="23" t="n"/>
      <c r="C35" s="15" t="n"/>
      <c r="D35" s="15" t="n"/>
      <c r="E35" s="54" t="n"/>
      <c r="F35" s="54" t="n"/>
      <c r="G35" s="55">
        <f>IF(OR(E35="",F35=""),"",E35*F35)</f>
        <v/>
      </c>
      <c r="H35" s="56">
        <f>IF(G35="","",IF(G35&gt;=CriticalThreshold,"Critical",IF(G35&gt;=HighThreshold,"High",IF(G35&gt;=MediumThreshold,"Medium","Low"))))</f>
        <v/>
      </c>
      <c r="I35" s="23" t="n"/>
      <c r="J35" s="17" t="n"/>
      <c r="K35" s="15" t="n"/>
      <c r="L35" s="17" t="n"/>
      <c r="M35" s="10">
        <f>IF(OR(G35="",K35="Closed"),"",G35+(1000-ROW())/100000)</f>
        <v/>
      </c>
    </row>
    <row r="36" ht="18" customHeight="1">
      <c r="A36" s="49" t="n">
        <v>28</v>
      </c>
      <c r="B36" s="23" t="n"/>
      <c r="C36" s="15" t="n"/>
      <c r="D36" s="15" t="n"/>
      <c r="E36" s="54" t="n"/>
      <c r="F36" s="54" t="n"/>
      <c r="G36" s="55">
        <f>IF(OR(E36="",F36=""),"",E36*F36)</f>
        <v/>
      </c>
      <c r="H36" s="56">
        <f>IF(G36="","",IF(G36&gt;=CriticalThreshold,"Critical",IF(G36&gt;=HighThreshold,"High",IF(G36&gt;=MediumThreshold,"Medium","Low"))))</f>
        <v/>
      </c>
      <c r="I36" s="23" t="n"/>
      <c r="J36" s="17" t="n"/>
      <c r="K36" s="15" t="n"/>
      <c r="L36" s="17" t="n"/>
      <c r="M36" s="10">
        <f>IF(OR(G36="",K36="Closed"),"",G36+(1000-ROW())/100000)</f>
        <v/>
      </c>
    </row>
    <row r="37" ht="18" customHeight="1">
      <c r="A37" s="49" t="n">
        <v>29</v>
      </c>
      <c r="B37" s="23" t="n"/>
      <c r="C37" s="15" t="n"/>
      <c r="D37" s="15" t="n"/>
      <c r="E37" s="54" t="n"/>
      <c r="F37" s="54" t="n"/>
      <c r="G37" s="55">
        <f>IF(OR(E37="",F37=""),"",E37*F37)</f>
        <v/>
      </c>
      <c r="H37" s="56">
        <f>IF(G37="","",IF(G37&gt;=CriticalThreshold,"Critical",IF(G37&gt;=HighThreshold,"High",IF(G37&gt;=MediumThreshold,"Medium","Low"))))</f>
        <v/>
      </c>
      <c r="I37" s="23" t="n"/>
      <c r="J37" s="17" t="n"/>
      <c r="K37" s="15" t="n"/>
      <c r="L37" s="17" t="n"/>
      <c r="M37" s="10">
        <f>IF(OR(G37="",K37="Closed"),"",G37+(1000-ROW())/100000)</f>
        <v/>
      </c>
    </row>
    <row r="38" ht="18" customHeight="1">
      <c r="A38" s="49" t="n">
        <v>30</v>
      </c>
      <c r="B38" s="23" t="n"/>
      <c r="C38" s="15" t="n"/>
      <c r="D38" s="15" t="n"/>
      <c r="E38" s="54" t="n"/>
      <c r="F38" s="54" t="n"/>
      <c r="G38" s="55">
        <f>IF(OR(E38="",F38=""),"",E38*F38)</f>
        <v/>
      </c>
      <c r="H38" s="56">
        <f>IF(G38="","",IF(G38&gt;=CriticalThreshold,"Critical",IF(G38&gt;=HighThreshold,"High",IF(G38&gt;=MediumThreshold,"Medium","Low"))))</f>
        <v/>
      </c>
      <c r="I38" s="23" t="n"/>
      <c r="J38" s="17" t="n"/>
      <c r="K38" s="15" t="n"/>
      <c r="L38" s="17" t="n"/>
      <c r="M38" s="10">
        <f>IF(OR(G38="",K38="Closed"),"",G38+(1000-ROW())/100000)</f>
        <v/>
      </c>
    </row>
    <row r="39" ht="18" customHeight="1">
      <c r="A39" s="49" t="n">
        <v>31</v>
      </c>
      <c r="B39" s="23" t="n"/>
      <c r="C39" s="15" t="n"/>
      <c r="D39" s="15" t="n"/>
      <c r="E39" s="54" t="n"/>
      <c r="F39" s="54" t="n"/>
      <c r="G39" s="55">
        <f>IF(OR(E39="",F39=""),"",E39*F39)</f>
        <v/>
      </c>
      <c r="H39" s="56">
        <f>IF(G39="","",IF(G39&gt;=CriticalThreshold,"Critical",IF(G39&gt;=HighThreshold,"High",IF(G39&gt;=MediumThreshold,"Medium","Low"))))</f>
        <v/>
      </c>
      <c r="I39" s="23" t="n"/>
      <c r="J39" s="17" t="n"/>
      <c r="K39" s="15" t="n"/>
      <c r="L39" s="17" t="n"/>
      <c r="M39" s="10">
        <f>IF(OR(G39="",K39="Closed"),"",G39+(1000-ROW())/100000)</f>
        <v/>
      </c>
    </row>
    <row r="40" ht="18" customHeight="1">
      <c r="A40" s="49" t="n">
        <v>32</v>
      </c>
      <c r="B40" s="23" t="n"/>
      <c r="C40" s="15" t="n"/>
      <c r="D40" s="15" t="n"/>
      <c r="E40" s="54" t="n"/>
      <c r="F40" s="54" t="n"/>
      <c r="G40" s="55">
        <f>IF(OR(E40="",F40=""),"",E40*F40)</f>
        <v/>
      </c>
      <c r="H40" s="56">
        <f>IF(G40="","",IF(G40&gt;=CriticalThreshold,"Critical",IF(G40&gt;=HighThreshold,"High",IF(G40&gt;=MediumThreshold,"Medium","Low"))))</f>
        <v/>
      </c>
      <c r="I40" s="23" t="n"/>
      <c r="J40" s="17" t="n"/>
      <c r="K40" s="15" t="n"/>
      <c r="L40" s="17" t="n"/>
      <c r="M40" s="10">
        <f>IF(OR(G40="",K40="Closed"),"",G40+(1000-ROW())/100000)</f>
        <v/>
      </c>
    </row>
    <row r="41" ht="18" customHeight="1">
      <c r="A41" s="49" t="n">
        <v>33</v>
      </c>
      <c r="B41" s="23" t="n"/>
      <c r="C41" s="15" t="n"/>
      <c r="D41" s="15" t="n"/>
      <c r="E41" s="54" t="n"/>
      <c r="F41" s="54" t="n"/>
      <c r="G41" s="55">
        <f>IF(OR(E41="",F41=""),"",E41*F41)</f>
        <v/>
      </c>
      <c r="H41" s="56">
        <f>IF(G41="","",IF(G41&gt;=CriticalThreshold,"Critical",IF(G41&gt;=HighThreshold,"High",IF(G41&gt;=MediumThreshold,"Medium","Low"))))</f>
        <v/>
      </c>
      <c r="I41" s="23" t="n"/>
      <c r="J41" s="17" t="n"/>
      <c r="K41" s="15" t="n"/>
      <c r="L41" s="17" t="n"/>
      <c r="M41" s="10">
        <f>IF(OR(G41="",K41="Closed"),"",G41+(1000-ROW())/100000)</f>
        <v/>
      </c>
    </row>
    <row r="42" ht="18" customHeight="1">
      <c r="A42" s="49" t="n">
        <v>34</v>
      </c>
      <c r="B42" s="23" t="n"/>
      <c r="C42" s="15" t="n"/>
      <c r="D42" s="15" t="n"/>
      <c r="E42" s="54" t="n"/>
      <c r="F42" s="54" t="n"/>
      <c r="G42" s="55">
        <f>IF(OR(E42="",F42=""),"",E42*F42)</f>
        <v/>
      </c>
      <c r="H42" s="56">
        <f>IF(G42="","",IF(G42&gt;=CriticalThreshold,"Critical",IF(G42&gt;=HighThreshold,"High",IF(G42&gt;=MediumThreshold,"Medium","Low"))))</f>
        <v/>
      </c>
      <c r="I42" s="23" t="n"/>
      <c r="J42" s="17" t="n"/>
      <c r="K42" s="15" t="n"/>
      <c r="L42" s="17" t="n"/>
      <c r="M42" s="10">
        <f>IF(OR(G42="",K42="Closed"),"",G42+(1000-ROW())/100000)</f>
        <v/>
      </c>
    </row>
    <row r="43" ht="18" customHeight="1">
      <c r="A43" s="49" t="n">
        <v>35</v>
      </c>
      <c r="B43" s="23" t="n"/>
      <c r="C43" s="15" t="n"/>
      <c r="D43" s="15" t="n"/>
      <c r="E43" s="54" t="n"/>
      <c r="F43" s="54" t="n"/>
      <c r="G43" s="55">
        <f>IF(OR(E43="",F43=""),"",E43*F43)</f>
        <v/>
      </c>
      <c r="H43" s="56">
        <f>IF(G43="","",IF(G43&gt;=CriticalThreshold,"Critical",IF(G43&gt;=HighThreshold,"High",IF(G43&gt;=MediumThreshold,"Medium","Low"))))</f>
        <v/>
      </c>
      <c r="I43" s="23" t="n"/>
      <c r="J43" s="17" t="n"/>
      <c r="K43" s="15" t="n"/>
      <c r="L43" s="17" t="n"/>
      <c r="M43" s="10">
        <f>IF(OR(G43="",K43="Closed"),"",G43+(1000-ROW())/100000)</f>
        <v/>
      </c>
    </row>
    <row r="44" ht="18" customHeight="1">
      <c r="A44" s="49" t="n">
        <v>36</v>
      </c>
      <c r="B44" s="23" t="n"/>
      <c r="C44" s="15" t="n"/>
      <c r="D44" s="15" t="n"/>
      <c r="E44" s="54" t="n"/>
      <c r="F44" s="54" t="n"/>
      <c r="G44" s="55">
        <f>IF(OR(E44="",F44=""),"",E44*F44)</f>
        <v/>
      </c>
      <c r="H44" s="56">
        <f>IF(G44="","",IF(G44&gt;=CriticalThreshold,"Critical",IF(G44&gt;=HighThreshold,"High",IF(G44&gt;=MediumThreshold,"Medium","Low"))))</f>
        <v/>
      </c>
      <c r="I44" s="23" t="n"/>
      <c r="J44" s="17" t="n"/>
      <c r="K44" s="15" t="n"/>
      <c r="L44" s="17" t="n"/>
      <c r="M44" s="10">
        <f>IF(OR(G44="",K44="Closed"),"",G44+(1000-ROW())/100000)</f>
        <v/>
      </c>
    </row>
    <row r="45" ht="18" customHeight="1">
      <c r="A45" s="49" t="n">
        <v>37</v>
      </c>
      <c r="B45" s="23" t="n"/>
      <c r="C45" s="15" t="n"/>
      <c r="D45" s="15" t="n"/>
      <c r="E45" s="54" t="n"/>
      <c r="F45" s="54" t="n"/>
      <c r="G45" s="55">
        <f>IF(OR(E45="",F45=""),"",E45*F45)</f>
        <v/>
      </c>
      <c r="H45" s="56">
        <f>IF(G45="","",IF(G45&gt;=CriticalThreshold,"Critical",IF(G45&gt;=HighThreshold,"High",IF(G45&gt;=MediumThreshold,"Medium","Low"))))</f>
        <v/>
      </c>
      <c r="I45" s="23" t="n"/>
      <c r="J45" s="17" t="n"/>
      <c r="K45" s="15" t="n"/>
      <c r="L45" s="17" t="n"/>
      <c r="M45" s="10">
        <f>IF(OR(G45="",K45="Closed"),"",G45+(1000-ROW())/100000)</f>
        <v/>
      </c>
    </row>
    <row r="46" ht="18" customHeight="1">
      <c r="A46" s="49" t="n">
        <v>38</v>
      </c>
      <c r="B46" s="23" t="n"/>
      <c r="C46" s="15" t="n"/>
      <c r="D46" s="15" t="n"/>
      <c r="E46" s="54" t="n"/>
      <c r="F46" s="54" t="n"/>
      <c r="G46" s="55">
        <f>IF(OR(E46="",F46=""),"",E46*F46)</f>
        <v/>
      </c>
      <c r="H46" s="56">
        <f>IF(G46="","",IF(G46&gt;=CriticalThreshold,"Critical",IF(G46&gt;=HighThreshold,"High",IF(G46&gt;=MediumThreshold,"Medium","Low"))))</f>
        <v/>
      </c>
      <c r="I46" s="23" t="n"/>
      <c r="J46" s="17" t="n"/>
      <c r="K46" s="15" t="n"/>
      <c r="L46" s="17" t="n"/>
      <c r="M46" s="10">
        <f>IF(OR(G46="",K46="Closed"),"",G46+(1000-ROW())/100000)</f>
        <v/>
      </c>
    </row>
    <row r="47" ht="18" customHeight="1">
      <c r="A47" s="49" t="n">
        <v>39</v>
      </c>
      <c r="B47" s="23" t="n"/>
      <c r="C47" s="15" t="n"/>
      <c r="D47" s="15" t="n"/>
      <c r="E47" s="54" t="n"/>
      <c r="F47" s="54" t="n"/>
      <c r="G47" s="55">
        <f>IF(OR(E47="",F47=""),"",E47*F47)</f>
        <v/>
      </c>
      <c r="H47" s="56">
        <f>IF(G47="","",IF(G47&gt;=CriticalThreshold,"Critical",IF(G47&gt;=HighThreshold,"High",IF(G47&gt;=MediumThreshold,"Medium","Low"))))</f>
        <v/>
      </c>
      <c r="I47" s="23" t="n"/>
      <c r="J47" s="17" t="n"/>
      <c r="K47" s="15" t="n"/>
      <c r="L47" s="17" t="n"/>
      <c r="M47" s="10">
        <f>IF(OR(G47="",K47="Closed"),"",G47+(1000-ROW())/100000)</f>
        <v/>
      </c>
    </row>
    <row r="48" ht="18" customHeight="1">
      <c r="A48" s="49" t="n">
        <v>40</v>
      </c>
      <c r="B48" s="23" t="n"/>
      <c r="C48" s="15" t="n"/>
      <c r="D48" s="15" t="n"/>
      <c r="E48" s="54" t="n"/>
      <c r="F48" s="54" t="n"/>
      <c r="G48" s="55">
        <f>IF(OR(E48="",F48=""),"",E48*F48)</f>
        <v/>
      </c>
      <c r="H48" s="56">
        <f>IF(G48="","",IF(G48&gt;=CriticalThreshold,"Critical",IF(G48&gt;=HighThreshold,"High",IF(G48&gt;=MediumThreshold,"Medium","Low"))))</f>
        <v/>
      </c>
      <c r="I48" s="23" t="n"/>
      <c r="J48" s="17" t="n"/>
      <c r="K48" s="15" t="n"/>
      <c r="L48" s="17" t="n"/>
      <c r="M48" s="10">
        <f>IF(OR(G48="",K48="Closed"),"",G48+(1000-ROW())/100000)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">
    <mergeCell ref="B4:I4"/>
    <mergeCell ref="A2:L2"/>
    <mergeCell ref="A1:L1"/>
    <mergeCell ref="B3:I3"/>
  </mergeCells>
  <conditionalFormatting sqref="G9:H48">
    <cfRule type="expression" priority="1" dxfId="0" stopIfTrue="0">
      <formula>AND($K9&lt;&gt;"Closed",$H9="Critical")</formula>
    </cfRule>
    <cfRule type="expression" priority="2" dxfId="1" stopIfTrue="0">
      <formula>AND($K9&lt;&gt;"Closed",$H9="High")</formula>
    </cfRule>
  </conditionalFormatting>
  <dataValidations count="5">
    <dataValidation sqref="D5 F5 H5" showDropDown="0" showInputMessage="0" showErrorMessage="1" allowBlank="1" errorTitle="Threshold" error="Enter a whole number from 1 to 16." type="whole" operator="between">
      <formula1>1</formula1>
      <formula2>16</formula2>
    </dataValidation>
    <dataValidation sqref="C9:C48" showDropDown="0" showInputMessage="0" showErrorMessage="1" allowBlank="1" errorTitle="List value" error="Choose from the list." type="list">
      <formula1>"Schedule,Budget,Scope,Quality,Resources,Suppliers,Technical,Security,Compliance,Other"</formula1>
    </dataValidation>
    <dataValidation sqref="E9:F48" showDropDown="0" showInputMessage="0" showErrorMessage="1" allowBlank="1" errorTitle="Score from 1 to 4" error="Enter a whole number from 1 to 4." type="whole" operator="between">
      <formula1>1</formula1>
      <formula2>4</formula2>
    </dataValidation>
    <dataValidation sqref="J9:J48 L9:L48" showDropDown="0" showInputMessage="0" showErrorMessage="1" allowBlank="1" errorTitle="Date expected" error="Enter a date." type="date" operator="greaterThanOrEqual">
      <formula1>36526</formula1>
    </dataValidation>
    <dataValidation sqref="K9:K48" showDropDown="0" showInputMessage="0" showErrorMessage="1" allowBlank="1" errorTitle="List value" error="Choose from the list." type="list">
      <formula1>"Open,Being treated,Closed"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0" customWidth="1" min="2" max="2"/>
    <col width="36" customWidth="1" min="3" max="3"/>
    <col width="16" customWidth="1" min="4" max="4"/>
    <col width="16" customWidth="1" min="5" max="5"/>
    <col width="13" customWidth="1" min="6" max="6"/>
    <col width="13" customWidth="1" min="7" max="7"/>
    <col width="32" customWidth="1" min="8" max="8"/>
    <col width="13" customWidth="1" min="9" max="9"/>
    <col width="28" customWidth="1" min="10" max="10"/>
    <col width="11" customWidth="1" min="11" max="11"/>
    <col hidden="1" width="4" customWidth="1" min="12" max="12"/>
  </cols>
  <sheetData>
    <row r="1" ht="26" customHeight="1">
      <c r="A1" s="12" t="inlineStr">
        <is>
          <t>Pending decisions</t>
        </is>
      </c>
    </row>
    <row r="2" ht="28" customHeight="1">
      <c r="A2" s="13" t="inlineStr">
        <is>
          <t>A pending decision has a named decision maker and a deadline. A decision made stays in the register, with its date.</t>
        </is>
      </c>
    </row>
    <row r="3">
      <c r="B3" s="16" t="inlineStr">
        <is>
          <t>Report date</t>
        </is>
      </c>
      <c r="C3" s="46">
        <f>IF(ReportDate="","",ReportDate)</f>
        <v/>
      </c>
    </row>
    <row r="4" ht="30" customHeight="1">
      <c r="A4" s="47" t="inlineStr">
        <is>
          <t>No.</t>
        </is>
      </c>
      <c r="B4" s="47" t="inlineStr">
        <is>
          <t>Pending decision</t>
        </is>
      </c>
      <c r="C4" s="47" t="inlineStr">
        <is>
          <t>Options and recommendation</t>
        </is>
      </c>
      <c r="D4" s="47" t="inlineStr">
        <is>
          <t>Requested by</t>
        </is>
      </c>
      <c r="E4" s="47" t="inlineStr">
        <is>
          <t>Decision maker</t>
        </is>
      </c>
      <c r="F4" s="47" t="inlineStr">
        <is>
          <t>Deadline</t>
        </is>
      </c>
      <c r="G4" s="47" t="inlineStr">
        <is>
          <t>Status</t>
        </is>
      </c>
      <c r="H4" s="47" t="inlineStr">
        <is>
          <t>Decision made</t>
        </is>
      </c>
      <c r="I4" s="47" t="inlineStr">
        <is>
          <t>Decision date</t>
        </is>
      </c>
      <c r="J4" s="47" t="inlineStr">
        <is>
          <t>Impact if delayed</t>
        </is>
      </c>
      <c r="K4" s="47" t="inlineStr">
        <is>
          <t>Alert</t>
        </is>
      </c>
    </row>
    <row r="5" ht="40" customHeight="1">
      <c r="A5" s="48" t="inlineStr">
        <is>
          <t>Ex.</t>
        </is>
      </c>
      <c r="B5" s="48" t="inlineStr">
        <is>
          <t>Fictitious example: approve moving release 2 by one month</t>
        </is>
      </c>
      <c r="C5" s="48" t="inlineStr">
        <is>
          <t>Option A: move; option B: reduced scope. Recommendation: A.</t>
        </is>
      </c>
      <c r="D5" s="48" t="inlineStr">
        <is>
          <t>PMO</t>
        </is>
      </c>
      <c r="E5" s="48" t="inlineStr">
        <is>
          <t>Sponsor</t>
        </is>
      </c>
      <c r="F5" s="48" t="inlineStr"/>
      <c r="G5" s="48" t="inlineStr">
        <is>
          <t>Pending</t>
        </is>
      </c>
      <c r="H5" s="48" t="inlineStr"/>
      <c r="I5" s="48" t="inlineStr"/>
      <c r="J5" s="48" t="inlineStr">
        <is>
          <t>Fictitious example: testing delayed.</t>
        </is>
      </c>
      <c r="K5" s="48" t="inlineStr"/>
    </row>
    <row r="6" ht="18" customHeight="1">
      <c r="A6" s="49" t="n">
        <v>1</v>
      </c>
      <c r="B6" s="23" t="n"/>
      <c r="C6" s="23" t="n"/>
      <c r="D6" s="15" t="n"/>
      <c r="E6" s="15" t="n"/>
      <c r="F6" s="17" t="n"/>
      <c r="G6" s="15" t="n"/>
      <c r="H6" s="23" t="n"/>
      <c r="I6" s="17" t="n"/>
      <c r="J6" s="23" t="n"/>
      <c r="K6" s="51">
        <f>IF(OR(OR(B6="",F6="",G6="Made",G6="Dropped"),ReportDate=""),"",IF(F6&lt;ReportDate,"Overdue",""))</f>
        <v/>
      </c>
      <c r="L6" s="10">
        <f>IF(OR(B6="",F6="",G6="Made",G6="Dropped"),"",F6+ROW()/10000)</f>
        <v/>
      </c>
    </row>
    <row r="7" ht="18" customHeight="1">
      <c r="A7" s="49" t="n">
        <v>2</v>
      </c>
      <c r="B7" s="23" t="n"/>
      <c r="C7" s="23" t="n"/>
      <c r="D7" s="15" t="n"/>
      <c r="E7" s="15" t="n"/>
      <c r="F7" s="17" t="n"/>
      <c r="G7" s="15" t="n"/>
      <c r="H7" s="23" t="n"/>
      <c r="I7" s="17" t="n"/>
      <c r="J7" s="23" t="n"/>
      <c r="K7" s="51">
        <f>IF(OR(OR(B7="",F7="",G7="Made",G7="Dropped"),ReportDate=""),"",IF(F7&lt;ReportDate,"Overdue",""))</f>
        <v/>
      </c>
      <c r="L7" s="10">
        <f>IF(OR(B7="",F7="",G7="Made",G7="Dropped"),"",F7+ROW()/10000)</f>
        <v/>
      </c>
    </row>
    <row r="8" ht="18" customHeight="1">
      <c r="A8" s="49" t="n">
        <v>3</v>
      </c>
      <c r="B8" s="23" t="n"/>
      <c r="C8" s="23" t="n"/>
      <c r="D8" s="15" t="n"/>
      <c r="E8" s="15" t="n"/>
      <c r="F8" s="17" t="n"/>
      <c r="G8" s="15" t="n"/>
      <c r="H8" s="23" t="n"/>
      <c r="I8" s="17" t="n"/>
      <c r="J8" s="23" t="n"/>
      <c r="K8" s="51">
        <f>IF(OR(OR(B8="",F8="",G8="Made",G8="Dropped"),ReportDate=""),"",IF(F8&lt;ReportDate,"Overdue",""))</f>
        <v/>
      </c>
      <c r="L8" s="10">
        <f>IF(OR(B8="",F8="",G8="Made",G8="Dropped"),"",F8+ROW()/10000)</f>
        <v/>
      </c>
    </row>
    <row r="9" ht="18" customHeight="1">
      <c r="A9" s="49" t="n">
        <v>4</v>
      </c>
      <c r="B9" s="23" t="n"/>
      <c r="C9" s="23" t="n"/>
      <c r="D9" s="15" t="n"/>
      <c r="E9" s="15" t="n"/>
      <c r="F9" s="17" t="n"/>
      <c r="G9" s="15" t="n"/>
      <c r="H9" s="23" t="n"/>
      <c r="I9" s="17" t="n"/>
      <c r="J9" s="23" t="n"/>
      <c r="K9" s="51">
        <f>IF(OR(OR(B9="",F9="",G9="Made",G9="Dropped"),ReportDate=""),"",IF(F9&lt;ReportDate,"Overdue",""))</f>
        <v/>
      </c>
      <c r="L9" s="10">
        <f>IF(OR(B9="",F9="",G9="Made",G9="Dropped"),"",F9+ROW()/10000)</f>
        <v/>
      </c>
    </row>
    <row r="10" ht="18" customHeight="1">
      <c r="A10" s="49" t="n">
        <v>5</v>
      </c>
      <c r="B10" s="23" t="n"/>
      <c r="C10" s="23" t="n"/>
      <c r="D10" s="15" t="n"/>
      <c r="E10" s="15" t="n"/>
      <c r="F10" s="17" t="n"/>
      <c r="G10" s="15" t="n"/>
      <c r="H10" s="23" t="n"/>
      <c r="I10" s="17" t="n"/>
      <c r="J10" s="23" t="n"/>
      <c r="K10" s="51">
        <f>IF(OR(OR(B10="",F10="",G10="Made",G10="Dropped"),ReportDate=""),"",IF(F10&lt;ReportDate,"Overdue",""))</f>
        <v/>
      </c>
      <c r="L10" s="10">
        <f>IF(OR(B10="",F10="",G10="Made",G10="Dropped"),"",F10+ROW()/10000)</f>
        <v/>
      </c>
    </row>
    <row r="11" ht="18" customHeight="1">
      <c r="A11" s="49" t="n">
        <v>6</v>
      </c>
      <c r="B11" s="23" t="n"/>
      <c r="C11" s="23" t="n"/>
      <c r="D11" s="15" t="n"/>
      <c r="E11" s="15" t="n"/>
      <c r="F11" s="17" t="n"/>
      <c r="G11" s="15" t="n"/>
      <c r="H11" s="23" t="n"/>
      <c r="I11" s="17" t="n"/>
      <c r="J11" s="23" t="n"/>
      <c r="K11" s="51">
        <f>IF(OR(OR(B11="",F11="",G11="Made",G11="Dropped"),ReportDate=""),"",IF(F11&lt;ReportDate,"Overdue",""))</f>
        <v/>
      </c>
      <c r="L11" s="10">
        <f>IF(OR(B11="",F11="",G11="Made",G11="Dropped"),"",F11+ROW()/10000)</f>
        <v/>
      </c>
    </row>
    <row r="12" ht="18" customHeight="1">
      <c r="A12" s="49" t="n">
        <v>7</v>
      </c>
      <c r="B12" s="23" t="n"/>
      <c r="C12" s="23" t="n"/>
      <c r="D12" s="15" t="n"/>
      <c r="E12" s="15" t="n"/>
      <c r="F12" s="17" t="n"/>
      <c r="G12" s="15" t="n"/>
      <c r="H12" s="23" t="n"/>
      <c r="I12" s="17" t="n"/>
      <c r="J12" s="23" t="n"/>
      <c r="K12" s="51">
        <f>IF(OR(OR(B12="",F12="",G12="Made",G12="Dropped"),ReportDate=""),"",IF(F12&lt;ReportDate,"Overdue",""))</f>
        <v/>
      </c>
      <c r="L12" s="10">
        <f>IF(OR(B12="",F12="",G12="Made",G12="Dropped"),"",F12+ROW()/10000)</f>
        <v/>
      </c>
    </row>
    <row r="13" ht="18" customHeight="1">
      <c r="A13" s="49" t="n">
        <v>8</v>
      </c>
      <c r="B13" s="23" t="n"/>
      <c r="C13" s="23" t="n"/>
      <c r="D13" s="15" t="n"/>
      <c r="E13" s="15" t="n"/>
      <c r="F13" s="17" t="n"/>
      <c r="G13" s="15" t="n"/>
      <c r="H13" s="23" t="n"/>
      <c r="I13" s="17" t="n"/>
      <c r="J13" s="23" t="n"/>
      <c r="K13" s="51">
        <f>IF(OR(OR(B13="",F13="",G13="Made",G13="Dropped"),ReportDate=""),"",IF(F13&lt;ReportDate,"Overdue",""))</f>
        <v/>
      </c>
      <c r="L13" s="10">
        <f>IF(OR(B13="",F13="",G13="Made",G13="Dropped"),"",F13+ROW()/10000)</f>
        <v/>
      </c>
    </row>
    <row r="14" ht="18" customHeight="1">
      <c r="A14" s="49" t="n">
        <v>9</v>
      </c>
      <c r="B14" s="23" t="n"/>
      <c r="C14" s="23" t="n"/>
      <c r="D14" s="15" t="n"/>
      <c r="E14" s="15" t="n"/>
      <c r="F14" s="17" t="n"/>
      <c r="G14" s="15" t="n"/>
      <c r="H14" s="23" t="n"/>
      <c r="I14" s="17" t="n"/>
      <c r="J14" s="23" t="n"/>
      <c r="K14" s="51">
        <f>IF(OR(OR(B14="",F14="",G14="Made",G14="Dropped"),ReportDate=""),"",IF(F14&lt;ReportDate,"Overdue",""))</f>
        <v/>
      </c>
      <c r="L14" s="10">
        <f>IF(OR(B14="",F14="",G14="Made",G14="Dropped"),"",F14+ROW()/10000)</f>
        <v/>
      </c>
    </row>
    <row r="15" ht="18" customHeight="1">
      <c r="A15" s="49" t="n">
        <v>10</v>
      </c>
      <c r="B15" s="23" t="n"/>
      <c r="C15" s="23" t="n"/>
      <c r="D15" s="15" t="n"/>
      <c r="E15" s="15" t="n"/>
      <c r="F15" s="17" t="n"/>
      <c r="G15" s="15" t="n"/>
      <c r="H15" s="23" t="n"/>
      <c r="I15" s="17" t="n"/>
      <c r="J15" s="23" t="n"/>
      <c r="K15" s="51">
        <f>IF(OR(OR(B15="",F15="",G15="Made",G15="Dropped"),ReportDate=""),"",IF(F15&lt;ReportDate,"Overdue",""))</f>
        <v/>
      </c>
      <c r="L15" s="10">
        <f>IF(OR(B15="",F15="",G15="Made",G15="Dropped"),"",F15+ROW()/10000)</f>
        <v/>
      </c>
    </row>
    <row r="16" ht="18" customHeight="1">
      <c r="A16" s="49" t="n">
        <v>11</v>
      </c>
      <c r="B16" s="23" t="n"/>
      <c r="C16" s="23" t="n"/>
      <c r="D16" s="15" t="n"/>
      <c r="E16" s="15" t="n"/>
      <c r="F16" s="17" t="n"/>
      <c r="G16" s="15" t="n"/>
      <c r="H16" s="23" t="n"/>
      <c r="I16" s="17" t="n"/>
      <c r="J16" s="23" t="n"/>
      <c r="K16" s="51">
        <f>IF(OR(OR(B16="",F16="",G16="Made",G16="Dropped"),ReportDate=""),"",IF(F16&lt;ReportDate,"Overdue",""))</f>
        <v/>
      </c>
      <c r="L16" s="10">
        <f>IF(OR(B16="",F16="",G16="Made",G16="Dropped"),"",F16+ROW()/10000)</f>
        <v/>
      </c>
    </row>
    <row r="17" ht="18" customHeight="1">
      <c r="A17" s="49" t="n">
        <v>12</v>
      </c>
      <c r="B17" s="23" t="n"/>
      <c r="C17" s="23" t="n"/>
      <c r="D17" s="15" t="n"/>
      <c r="E17" s="15" t="n"/>
      <c r="F17" s="17" t="n"/>
      <c r="G17" s="15" t="n"/>
      <c r="H17" s="23" t="n"/>
      <c r="I17" s="17" t="n"/>
      <c r="J17" s="23" t="n"/>
      <c r="K17" s="51">
        <f>IF(OR(OR(B17="",F17="",G17="Made",G17="Dropped"),ReportDate=""),"",IF(F17&lt;ReportDate,"Overdue",""))</f>
        <v/>
      </c>
      <c r="L17" s="10">
        <f>IF(OR(B17="",F17="",G17="Made",G17="Dropped"),"",F17+ROW()/10000)</f>
        <v/>
      </c>
    </row>
    <row r="18" ht="18" customHeight="1">
      <c r="A18" s="49" t="n">
        <v>13</v>
      </c>
      <c r="B18" s="23" t="n"/>
      <c r="C18" s="23" t="n"/>
      <c r="D18" s="15" t="n"/>
      <c r="E18" s="15" t="n"/>
      <c r="F18" s="17" t="n"/>
      <c r="G18" s="15" t="n"/>
      <c r="H18" s="23" t="n"/>
      <c r="I18" s="17" t="n"/>
      <c r="J18" s="23" t="n"/>
      <c r="K18" s="51">
        <f>IF(OR(OR(B18="",F18="",G18="Made",G18="Dropped"),ReportDate=""),"",IF(F18&lt;ReportDate,"Overdue",""))</f>
        <v/>
      </c>
      <c r="L18" s="10">
        <f>IF(OR(B18="",F18="",G18="Made",G18="Dropped"),"",F18+ROW()/10000)</f>
        <v/>
      </c>
    </row>
    <row r="19" ht="18" customHeight="1">
      <c r="A19" s="49" t="n">
        <v>14</v>
      </c>
      <c r="B19" s="23" t="n"/>
      <c r="C19" s="23" t="n"/>
      <c r="D19" s="15" t="n"/>
      <c r="E19" s="15" t="n"/>
      <c r="F19" s="17" t="n"/>
      <c r="G19" s="15" t="n"/>
      <c r="H19" s="23" t="n"/>
      <c r="I19" s="17" t="n"/>
      <c r="J19" s="23" t="n"/>
      <c r="K19" s="51">
        <f>IF(OR(OR(B19="",F19="",G19="Made",G19="Dropped"),ReportDate=""),"",IF(F19&lt;ReportDate,"Overdue",""))</f>
        <v/>
      </c>
      <c r="L19" s="10">
        <f>IF(OR(B19="",F19="",G19="Made",G19="Dropped"),"",F19+ROW()/10000)</f>
        <v/>
      </c>
    </row>
    <row r="20" ht="18" customHeight="1">
      <c r="A20" s="49" t="n">
        <v>15</v>
      </c>
      <c r="B20" s="23" t="n"/>
      <c r="C20" s="23" t="n"/>
      <c r="D20" s="15" t="n"/>
      <c r="E20" s="15" t="n"/>
      <c r="F20" s="17" t="n"/>
      <c r="G20" s="15" t="n"/>
      <c r="H20" s="23" t="n"/>
      <c r="I20" s="17" t="n"/>
      <c r="J20" s="23" t="n"/>
      <c r="K20" s="51">
        <f>IF(OR(OR(B20="",F20="",G20="Made",G20="Dropped"),ReportDate=""),"",IF(F20&lt;ReportDate,"Overdue",""))</f>
        <v/>
      </c>
      <c r="L20" s="10">
        <f>IF(OR(B20="",F20="",G20="Made",G20="Dropped"),"",F20+ROW()/10000)</f>
        <v/>
      </c>
    </row>
    <row r="21" ht="18" customHeight="1">
      <c r="A21" s="49" t="n">
        <v>16</v>
      </c>
      <c r="B21" s="23" t="n"/>
      <c r="C21" s="23" t="n"/>
      <c r="D21" s="15" t="n"/>
      <c r="E21" s="15" t="n"/>
      <c r="F21" s="17" t="n"/>
      <c r="G21" s="15" t="n"/>
      <c r="H21" s="23" t="n"/>
      <c r="I21" s="17" t="n"/>
      <c r="J21" s="23" t="n"/>
      <c r="K21" s="51">
        <f>IF(OR(OR(B21="",F21="",G21="Made",G21="Dropped"),ReportDate=""),"",IF(F21&lt;ReportDate,"Overdue",""))</f>
        <v/>
      </c>
      <c r="L21" s="10">
        <f>IF(OR(B21="",F21="",G21="Made",G21="Dropped"),"",F21+ROW()/10000)</f>
        <v/>
      </c>
    </row>
    <row r="22" ht="18" customHeight="1">
      <c r="A22" s="49" t="n">
        <v>17</v>
      </c>
      <c r="B22" s="23" t="n"/>
      <c r="C22" s="23" t="n"/>
      <c r="D22" s="15" t="n"/>
      <c r="E22" s="15" t="n"/>
      <c r="F22" s="17" t="n"/>
      <c r="G22" s="15" t="n"/>
      <c r="H22" s="23" t="n"/>
      <c r="I22" s="17" t="n"/>
      <c r="J22" s="23" t="n"/>
      <c r="K22" s="51">
        <f>IF(OR(OR(B22="",F22="",G22="Made",G22="Dropped"),ReportDate=""),"",IF(F22&lt;ReportDate,"Overdue",""))</f>
        <v/>
      </c>
      <c r="L22" s="10">
        <f>IF(OR(B22="",F22="",G22="Made",G22="Dropped"),"",F22+ROW()/10000)</f>
        <v/>
      </c>
    </row>
    <row r="23" ht="18" customHeight="1">
      <c r="A23" s="49" t="n">
        <v>18</v>
      </c>
      <c r="B23" s="23" t="n"/>
      <c r="C23" s="23" t="n"/>
      <c r="D23" s="15" t="n"/>
      <c r="E23" s="15" t="n"/>
      <c r="F23" s="17" t="n"/>
      <c r="G23" s="15" t="n"/>
      <c r="H23" s="23" t="n"/>
      <c r="I23" s="17" t="n"/>
      <c r="J23" s="23" t="n"/>
      <c r="K23" s="51">
        <f>IF(OR(OR(B23="",F23="",G23="Made",G23="Dropped"),ReportDate=""),"",IF(F23&lt;ReportDate,"Overdue",""))</f>
        <v/>
      </c>
      <c r="L23" s="10">
        <f>IF(OR(B23="",F23="",G23="Made",G23="Dropped"),"",F23+ROW()/10000)</f>
        <v/>
      </c>
    </row>
    <row r="24" ht="18" customHeight="1">
      <c r="A24" s="49" t="n">
        <v>19</v>
      </c>
      <c r="B24" s="23" t="n"/>
      <c r="C24" s="23" t="n"/>
      <c r="D24" s="15" t="n"/>
      <c r="E24" s="15" t="n"/>
      <c r="F24" s="17" t="n"/>
      <c r="G24" s="15" t="n"/>
      <c r="H24" s="23" t="n"/>
      <c r="I24" s="17" t="n"/>
      <c r="J24" s="23" t="n"/>
      <c r="K24" s="51">
        <f>IF(OR(OR(B24="",F24="",G24="Made",G24="Dropped"),ReportDate=""),"",IF(F24&lt;ReportDate,"Overdue",""))</f>
        <v/>
      </c>
      <c r="L24" s="10">
        <f>IF(OR(B24="",F24="",G24="Made",G24="Dropped"),"",F24+ROW()/10000)</f>
        <v/>
      </c>
    </row>
    <row r="25" ht="18" customHeight="1">
      <c r="A25" s="49" t="n">
        <v>20</v>
      </c>
      <c r="B25" s="23" t="n"/>
      <c r="C25" s="23" t="n"/>
      <c r="D25" s="15" t="n"/>
      <c r="E25" s="15" t="n"/>
      <c r="F25" s="17" t="n"/>
      <c r="G25" s="15" t="n"/>
      <c r="H25" s="23" t="n"/>
      <c r="I25" s="17" t="n"/>
      <c r="J25" s="23" t="n"/>
      <c r="K25" s="51">
        <f>IF(OR(OR(B25="",F25="",G25="Made",G25="Dropped"),ReportDate=""),"",IF(F25&lt;ReportDate,"Overdue",""))</f>
        <v/>
      </c>
      <c r="L25" s="10">
        <f>IF(OR(B25="",F25="",G25="Made",G25="Dropped"),"",F25+ROW()/10000)</f>
        <v/>
      </c>
    </row>
    <row r="26" ht="18" customHeight="1">
      <c r="A26" s="49" t="n">
        <v>21</v>
      </c>
      <c r="B26" s="23" t="n"/>
      <c r="C26" s="23" t="n"/>
      <c r="D26" s="15" t="n"/>
      <c r="E26" s="15" t="n"/>
      <c r="F26" s="17" t="n"/>
      <c r="G26" s="15" t="n"/>
      <c r="H26" s="23" t="n"/>
      <c r="I26" s="17" t="n"/>
      <c r="J26" s="23" t="n"/>
      <c r="K26" s="51">
        <f>IF(OR(OR(B26="",F26="",G26="Made",G26="Dropped"),ReportDate=""),"",IF(F26&lt;ReportDate,"Overdue",""))</f>
        <v/>
      </c>
      <c r="L26" s="10">
        <f>IF(OR(B26="",F26="",G26="Made",G26="Dropped"),"",F26+ROW()/10000)</f>
        <v/>
      </c>
    </row>
    <row r="27" ht="18" customHeight="1">
      <c r="A27" s="49" t="n">
        <v>22</v>
      </c>
      <c r="B27" s="23" t="n"/>
      <c r="C27" s="23" t="n"/>
      <c r="D27" s="15" t="n"/>
      <c r="E27" s="15" t="n"/>
      <c r="F27" s="17" t="n"/>
      <c r="G27" s="15" t="n"/>
      <c r="H27" s="23" t="n"/>
      <c r="I27" s="17" t="n"/>
      <c r="J27" s="23" t="n"/>
      <c r="K27" s="51">
        <f>IF(OR(OR(B27="",F27="",G27="Made",G27="Dropped"),ReportDate=""),"",IF(F27&lt;ReportDate,"Overdue",""))</f>
        <v/>
      </c>
      <c r="L27" s="10">
        <f>IF(OR(B27="",F27="",G27="Made",G27="Dropped"),"",F27+ROW()/10000)</f>
        <v/>
      </c>
    </row>
    <row r="28" ht="18" customHeight="1">
      <c r="A28" s="49" t="n">
        <v>23</v>
      </c>
      <c r="B28" s="23" t="n"/>
      <c r="C28" s="23" t="n"/>
      <c r="D28" s="15" t="n"/>
      <c r="E28" s="15" t="n"/>
      <c r="F28" s="17" t="n"/>
      <c r="G28" s="15" t="n"/>
      <c r="H28" s="23" t="n"/>
      <c r="I28" s="17" t="n"/>
      <c r="J28" s="23" t="n"/>
      <c r="K28" s="51">
        <f>IF(OR(OR(B28="",F28="",G28="Made",G28="Dropped"),ReportDate=""),"",IF(F28&lt;ReportDate,"Overdue",""))</f>
        <v/>
      </c>
      <c r="L28" s="10">
        <f>IF(OR(B28="",F28="",G28="Made",G28="Dropped"),"",F28+ROW()/10000)</f>
        <v/>
      </c>
    </row>
    <row r="29" ht="18" customHeight="1">
      <c r="A29" s="49" t="n">
        <v>24</v>
      </c>
      <c r="B29" s="23" t="n"/>
      <c r="C29" s="23" t="n"/>
      <c r="D29" s="15" t="n"/>
      <c r="E29" s="15" t="n"/>
      <c r="F29" s="17" t="n"/>
      <c r="G29" s="15" t="n"/>
      <c r="H29" s="23" t="n"/>
      <c r="I29" s="17" t="n"/>
      <c r="J29" s="23" t="n"/>
      <c r="K29" s="51">
        <f>IF(OR(OR(B29="",F29="",G29="Made",G29="Dropped"),ReportDate=""),"",IF(F29&lt;ReportDate,"Overdue",""))</f>
        <v/>
      </c>
      <c r="L29" s="10">
        <f>IF(OR(B29="",F29="",G29="Made",G29="Dropped"),"",F29+ROW()/10000)</f>
        <v/>
      </c>
    </row>
    <row r="30" ht="18" customHeight="1">
      <c r="A30" s="49" t="n">
        <v>25</v>
      </c>
      <c r="B30" s="23" t="n"/>
      <c r="C30" s="23" t="n"/>
      <c r="D30" s="15" t="n"/>
      <c r="E30" s="15" t="n"/>
      <c r="F30" s="17" t="n"/>
      <c r="G30" s="15" t="n"/>
      <c r="H30" s="23" t="n"/>
      <c r="I30" s="17" t="n"/>
      <c r="J30" s="23" t="n"/>
      <c r="K30" s="51">
        <f>IF(OR(OR(B30="",F30="",G30="Made",G30="Dropped"),ReportDate=""),"",IF(F30&lt;ReportDate,"Overdue",""))</f>
        <v/>
      </c>
      <c r="L30" s="10">
        <f>IF(OR(B30="",F30="",G30="Made",G30="Dropped"),"",F30+ROW()/10000)</f>
        <v/>
      </c>
    </row>
    <row r="31" ht="18" customHeight="1">
      <c r="A31" s="49" t="n">
        <v>26</v>
      </c>
      <c r="B31" s="23" t="n"/>
      <c r="C31" s="23" t="n"/>
      <c r="D31" s="15" t="n"/>
      <c r="E31" s="15" t="n"/>
      <c r="F31" s="17" t="n"/>
      <c r="G31" s="15" t="n"/>
      <c r="H31" s="23" t="n"/>
      <c r="I31" s="17" t="n"/>
      <c r="J31" s="23" t="n"/>
      <c r="K31" s="51">
        <f>IF(OR(OR(B31="",F31="",G31="Made",G31="Dropped"),ReportDate=""),"",IF(F31&lt;ReportDate,"Overdue",""))</f>
        <v/>
      </c>
      <c r="L31" s="10">
        <f>IF(OR(B31="",F31="",G31="Made",G31="Dropped"),"",F31+ROW()/10000)</f>
        <v/>
      </c>
    </row>
    <row r="32" ht="18" customHeight="1">
      <c r="A32" s="49" t="n">
        <v>27</v>
      </c>
      <c r="B32" s="23" t="n"/>
      <c r="C32" s="23" t="n"/>
      <c r="D32" s="15" t="n"/>
      <c r="E32" s="15" t="n"/>
      <c r="F32" s="17" t="n"/>
      <c r="G32" s="15" t="n"/>
      <c r="H32" s="23" t="n"/>
      <c r="I32" s="17" t="n"/>
      <c r="J32" s="23" t="n"/>
      <c r="K32" s="51">
        <f>IF(OR(OR(B32="",F32="",G32="Made",G32="Dropped"),ReportDate=""),"",IF(F32&lt;ReportDate,"Overdue",""))</f>
        <v/>
      </c>
      <c r="L32" s="10">
        <f>IF(OR(B32="",F32="",G32="Made",G32="Dropped"),"",F32+ROW()/10000)</f>
        <v/>
      </c>
    </row>
    <row r="33" ht="18" customHeight="1">
      <c r="A33" s="49" t="n">
        <v>28</v>
      </c>
      <c r="B33" s="23" t="n"/>
      <c r="C33" s="23" t="n"/>
      <c r="D33" s="15" t="n"/>
      <c r="E33" s="15" t="n"/>
      <c r="F33" s="17" t="n"/>
      <c r="G33" s="15" t="n"/>
      <c r="H33" s="23" t="n"/>
      <c r="I33" s="17" t="n"/>
      <c r="J33" s="23" t="n"/>
      <c r="K33" s="51">
        <f>IF(OR(OR(B33="",F33="",G33="Made",G33="Dropped"),ReportDate=""),"",IF(F33&lt;ReportDate,"Overdue",""))</f>
        <v/>
      </c>
      <c r="L33" s="10">
        <f>IF(OR(B33="",F33="",G33="Made",G33="Dropped"),"",F33+ROW()/10000)</f>
        <v/>
      </c>
    </row>
    <row r="34" ht="18" customHeight="1">
      <c r="A34" s="49" t="n">
        <v>29</v>
      </c>
      <c r="B34" s="23" t="n"/>
      <c r="C34" s="23" t="n"/>
      <c r="D34" s="15" t="n"/>
      <c r="E34" s="15" t="n"/>
      <c r="F34" s="17" t="n"/>
      <c r="G34" s="15" t="n"/>
      <c r="H34" s="23" t="n"/>
      <c r="I34" s="17" t="n"/>
      <c r="J34" s="23" t="n"/>
      <c r="K34" s="51">
        <f>IF(OR(OR(B34="",F34="",G34="Made",G34="Dropped"),ReportDate=""),"",IF(F34&lt;ReportDate,"Overdue",""))</f>
        <v/>
      </c>
      <c r="L34" s="10">
        <f>IF(OR(B34="",F34="",G34="Made",G34="Dropped"),"",F34+ROW()/10000)</f>
        <v/>
      </c>
    </row>
    <row r="35" ht="18" customHeight="1">
      <c r="A35" s="49" t="n">
        <v>30</v>
      </c>
      <c r="B35" s="23" t="n"/>
      <c r="C35" s="23" t="n"/>
      <c r="D35" s="15" t="n"/>
      <c r="E35" s="15" t="n"/>
      <c r="F35" s="17" t="n"/>
      <c r="G35" s="15" t="n"/>
      <c r="H35" s="23" t="n"/>
      <c r="I35" s="17" t="n"/>
      <c r="J35" s="23" t="n"/>
      <c r="K35" s="51">
        <f>IF(OR(OR(B35="",F35="",G35="Made",G35="Dropped"),ReportDate=""),"",IF(F35&lt;ReportDate,"Overdue",""))</f>
        <v/>
      </c>
      <c r="L35" s="10">
        <f>IF(OR(B35="",F35="",G35="Made",G35="Dropped"),"",F35+ROW()/10000)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2:K2"/>
    <mergeCell ref="A1:K1"/>
  </mergeCells>
  <conditionalFormatting sqref="K6:K35">
    <cfRule type="expression" priority="1" dxfId="0" stopIfTrue="0">
      <formula>K6&lt;&gt;""</formula>
    </cfRule>
  </conditionalFormatting>
  <dataValidations count="2">
    <dataValidation sqref="F6:F35 I6:I35" showDropDown="0" showInputMessage="0" showErrorMessage="1" allowBlank="1" errorTitle="Date expected" error="Enter a date." type="date" operator="greaterThanOrEqual">
      <formula1>36526</formula1>
    </dataValidation>
    <dataValidation sqref="G6:G35" showDropDown="0" showInputMessage="0" showErrorMessage="1" allowBlank="1" errorTitle="List value" error="Choose from the list." type="list">
      <formula1>"Pending,Made,Deferred,Dropped"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showGridLines="0" zoomScale="10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36" customWidth="1" min="12" max="12"/>
  </cols>
  <sheetData>
    <row r="1" ht="26" customHeight="1">
      <c r="A1" s="12" t="inlineStr">
        <is>
          <t>Budget</t>
        </is>
      </c>
    </row>
    <row r="2" ht="28" customHeight="1">
      <c r="A2" s="13" t="inlineStr">
        <is>
          <t>Baseline budget = revised budget if approved, otherwise initial budget. Estimate at completion = actual + estimate to complete.</t>
        </is>
      </c>
    </row>
    <row r="4">
      <c r="A4" s="16" t="inlineStr">
        <is>
          <t>Unit of amounts</t>
        </is>
      </c>
      <c r="B4" s="15" t="inlineStr">
        <is>
          <t>EUR excl. VAT</t>
        </is>
      </c>
      <c r="C4" s="15" t="n"/>
    </row>
    <row r="6" ht="30" customHeight="1">
      <c r="A6" s="47" t="inlineStr">
        <is>
          <t>Item</t>
        </is>
      </c>
      <c r="B6" s="47" t="inlineStr">
        <is>
          <t>Initial budget</t>
        </is>
      </c>
      <c r="C6" s="47" t="inlineStr">
        <is>
          <t>Revised budget (approved)</t>
        </is>
      </c>
      <c r="D6" s="47" t="inlineStr">
        <is>
          <t>Baseline budget</t>
        </is>
      </c>
      <c r="E6" s="47" t="inlineStr">
        <is>
          <t>Planned to date</t>
        </is>
      </c>
      <c r="F6" s="47" t="inlineStr">
        <is>
          <t>Actual to date</t>
        </is>
      </c>
      <c r="G6" s="47" t="inlineStr">
        <is>
          <t>Variance to date</t>
        </is>
      </c>
      <c r="H6" s="47" t="inlineStr">
        <is>
          <t>Estimate to complete</t>
        </is>
      </c>
      <c r="I6" s="47" t="inlineStr">
        <is>
          <t>Estimate at completion</t>
        </is>
      </c>
      <c r="J6" s="47" t="inlineStr">
        <is>
          <t>Variance at completion</t>
        </is>
      </c>
      <c r="K6" s="47" t="inlineStr">
        <is>
          <t>Share spent</t>
        </is>
      </c>
      <c r="L6" s="47" t="inlineStr">
        <is>
          <t>Comment</t>
        </is>
      </c>
    </row>
    <row r="7" ht="28" customHeight="1">
      <c r="A7" s="57" t="inlineStr">
        <is>
          <t>Fictitious example: external services (line not counted)</t>
        </is>
      </c>
      <c r="B7" s="58" t="n"/>
      <c r="C7" s="58" t="n"/>
      <c r="D7" s="58" t="n"/>
      <c r="E7" s="58" t="n"/>
      <c r="F7" s="58" t="n"/>
      <c r="G7" s="58" t="n"/>
      <c r="H7" s="58" t="n"/>
      <c r="I7" s="58" t="n"/>
      <c r="J7" s="58" t="n"/>
      <c r="K7" s="58" t="n"/>
      <c r="L7" s="58" t="n"/>
    </row>
    <row r="8" ht="18" customHeight="1">
      <c r="A8" s="15" t="inlineStr">
        <is>
          <t>Internal team (costed days)</t>
        </is>
      </c>
      <c r="B8" s="59" t="n"/>
      <c r="C8" s="59" t="n"/>
      <c r="D8" s="60">
        <f>IF(C8&lt;&gt;"",C8,N(B8))</f>
        <v/>
      </c>
      <c r="E8" s="59" t="n"/>
      <c r="F8" s="59" t="n"/>
      <c r="G8" s="60">
        <f>IF(AND(E8="",F8=""),"",N(F8)-N(E8))</f>
        <v/>
      </c>
      <c r="H8" s="59" t="n"/>
      <c r="I8" s="60">
        <f>IF(AND(F8="",H8=""),"",N(F8)+N(H8))</f>
        <v/>
      </c>
      <c r="J8" s="60">
        <f>IF(I8="","",I8-D8)</f>
        <v/>
      </c>
      <c r="K8" s="61">
        <f>IF(OR(D8=0,F8=""),"",F8/D8)</f>
        <v/>
      </c>
      <c r="L8" s="23" t="n"/>
    </row>
    <row r="9" ht="18" customHeight="1">
      <c r="A9" s="15" t="inlineStr">
        <is>
          <t>External services</t>
        </is>
      </c>
      <c r="B9" s="59" t="n"/>
      <c r="C9" s="59" t="n"/>
      <c r="D9" s="60">
        <f>IF(C9&lt;&gt;"",C9,N(B9))</f>
        <v/>
      </c>
      <c r="E9" s="59" t="n"/>
      <c r="F9" s="59" t="n"/>
      <c r="G9" s="60">
        <f>IF(AND(E9="",F9=""),"",N(F9)-N(E9))</f>
        <v/>
      </c>
      <c r="H9" s="59" t="n"/>
      <c r="I9" s="60">
        <f>IF(AND(F9="",H9=""),"",N(F9)+N(H9))</f>
        <v/>
      </c>
      <c r="J9" s="60">
        <f>IF(I9="","",I9-D9)</f>
        <v/>
      </c>
      <c r="K9" s="61">
        <f>IF(OR(D9=0,F9=""),"",F9/D9)</f>
        <v/>
      </c>
      <c r="L9" s="23" t="n"/>
    </row>
    <row r="10" ht="18" customHeight="1">
      <c r="A10" s="15" t="inlineStr">
        <is>
          <t>Licences and subscriptions</t>
        </is>
      </c>
      <c r="B10" s="59" t="n"/>
      <c r="C10" s="59" t="n"/>
      <c r="D10" s="60">
        <f>IF(C10&lt;&gt;"",C10,N(B10))</f>
        <v/>
      </c>
      <c r="E10" s="59" t="n"/>
      <c r="F10" s="59" t="n"/>
      <c r="G10" s="60">
        <f>IF(AND(E10="",F10=""),"",N(F10)-N(E10))</f>
        <v/>
      </c>
      <c r="H10" s="59" t="n"/>
      <c r="I10" s="60">
        <f>IF(AND(F10="",H10=""),"",N(F10)+N(H10))</f>
        <v/>
      </c>
      <c r="J10" s="60">
        <f>IF(I10="","",I10-D10)</f>
        <v/>
      </c>
      <c r="K10" s="61">
        <f>IF(OR(D10=0,F10=""),"",F10/D10)</f>
        <v/>
      </c>
      <c r="L10" s="23" t="n"/>
    </row>
    <row r="11" ht="18" customHeight="1">
      <c r="A11" s="15" t="inlineStr">
        <is>
          <t>Hardware and infrastructure</t>
        </is>
      </c>
      <c r="B11" s="59" t="n"/>
      <c r="C11" s="59" t="n"/>
      <c r="D11" s="60">
        <f>IF(C11&lt;&gt;"",C11,N(B11))</f>
        <v/>
      </c>
      <c r="E11" s="59" t="n"/>
      <c r="F11" s="59" t="n"/>
      <c r="G11" s="60">
        <f>IF(AND(E11="",F11=""),"",N(F11)-N(E11))</f>
        <v/>
      </c>
      <c r="H11" s="59" t="n"/>
      <c r="I11" s="60">
        <f>IF(AND(F11="",H11=""),"",N(F11)+N(H11))</f>
        <v/>
      </c>
      <c r="J11" s="60">
        <f>IF(I11="","",I11-D11)</f>
        <v/>
      </c>
      <c r="K11" s="61">
        <f>IF(OR(D11=0,F11=""),"",F11/D11)</f>
        <v/>
      </c>
      <c r="L11" s="23" t="n"/>
    </row>
    <row r="12" ht="18" customHeight="1">
      <c r="A12" s="15" t="inlineStr">
        <is>
          <t>Training and change management</t>
        </is>
      </c>
      <c r="B12" s="59" t="n"/>
      <c r="C12" s="59" t="n"/>
      <c r="D12" s="60">
        <f>IF(C12&lt;&gt;"",C12,N(B12))</f>
        <v/>
      </c>
      <c r="E12" s="59" t="n"/>
      <c r="F12" s="59" t="n"/>
      <c r="G12" s="60">
        <f>IF(AND(E12="",F12=""),"",N(F12)-N(E12))</f>
        <v/>
      </c>
      <c r="H12" s="59" t="n"/>
      <c r="I12" s="60">
        <f>IF(AND(F12="",H12=""),"",N(F12)+N(H12))</f>
        <v/>
      </c>
      <c r="J12" s="60">
        <f>IF(I12="","",I12-D12)</f>
        <v/>
      </c>
      <c r="K12" s="61">
        <f>IF(OR(D12=0,F12=""),"",F12/D12)</f>
        <v/>
      </c>
      <c r="L12" s="23" t="n"/>
    </row>
    <row r="13" ht="18" customHeight="1">
      <c r="A13" s="15" t="inlineStr">
        <is>
          <t>Travel and sundry</t>
        </is>
      </c>
      <c r="B13" s="59" t="n"/>
      <c r="C13" s="59" t="n"/>
      <c r="D13" s="60">
        <f>IF(C13&lt;&gt;"",C13,N(B13))</f>
        <v/>
      </c>
      <c r="E13" s="59" t="n"/>
      <c r="F13" s="59" t="n"/>
      <c r="G13" s="60">
        <f>IF(AND(E13="",F13=""),"",N(F13)-N(E13))</f>
        <v/>
      </c>
      <c r="H13" s="59" t="n"/>
      <c r="I13" s="60">
        <f>IF(AND(F13="",H13=""),"",N(F13)+N(H13))</f>
        <v/>
      </c>
      <c r="J13" s="60">
        <f>IF(I13="","",I13-D13)</f>
        <v/>
      </c>
      <c r="K13" s="61">
        <f>IF(OR(D13=0,F13=""),"",F13/D13)</f>
        <v/>
      </c>
      <c r="L13" s="23" t="n"/>
    </row>
    <row r="14" ht="18" customHeight="1">
      <c r="A14" s="15" t="inlineStr">
        <is>
          <t>Contingency</t>
        </is>
      </c>
      <c r="B14" s="59" t="n"/>
      <c r="C14" s="59" t="n"/>
      <c r="D14" s="60">
        <f>IF(C14&lt;&gt;"",C14,N(B14))</f>
        <v/>
      </c>
      <c r="E14" s="59" t="n"/>
      <c r="F14" s="59" t="n"/>
      <c r="G14" s="60">
        <f>IF(AND(E14="",F14=""),"",N(F14)-N(E14))</f>
        <v/>
      </c>
      <c r="H14" s="59" t="n"/>
      <c r="I14" s="60">
        <f>IF(AND(F14="",H14=""),"",N(F14)+N(H14))</f>
        <v/>
      </c>
      <c r="J14" s="60">
        <f>IF(I14="","",I14-D14)</f>
        <v/>
      </c>
      <c r="K14" s="61">
        <f>IF(OR(D14=0,F14=""),"",F14/D14)</f>
        <v/>
      </c>
      <c r="L14" s="23" t="n"/>
    </row>
    <row r="15" ht="18" customHeight="1">
      <c r="A15" s="15" t="n"/>
      <c r="B15" s="59" t="n"/>
      <c r="C15" s="59" t="n"/>
      <c r="D15" s="60">
        <f>IF(C15&lt;&gt;"",C15,N(B15))</f>
        <v/>
      </c>
      <c r="E15" s="59" t="n"/>
      <c r="F15" s="59" t="n"/>
      <c r="G15" s="60">
        <f>IF(AND(E15="",F15=""),"",N(F15)-N(E15))</f>
        <v/>
      </c>
      <c r="H15" s="59" t="n"/>
      <c r="I15" s="60">
        <f>IF(AND(F15="",H15=""),"",N(F15)+N(H15))</f>
        <v/>
      </c>
      <c r="J15" s="60">
        <f>IF(I15="","",I15-D15)</f>
        <v/>
      </c>
      <c r="K15" s="61">
        <f>IF(OR(D15=0,F15=""),"",F15/D15)</f>
        <v/>
      </c>
      <c r="L15" s="23" t="n"/>
    </row>
    <row r="16" ht="18" customHeight="1">
      <c r="A16" s="15" t="n"/>
      <c r="B16" s="59" t="n"/>
      <c r="C16" s="59" t="n"/>
      <c r="D16" s="60">
        <f>IF(C16&lt;&gt;"",C16,N(B16))</f>
        <v/>
      </c>
      <c r="E16" s="59" t="n"/>
      <c r="F16" s="59" t="n"/>
      <c r="G16" s="60">
        <f>IF(AND(E16="",F16=""),"",N(F16)-N(E16))</f>
        <v/>
      </c>
      <c r="H16" s="59" t="n"/>
      <c r="I16" s="60">
        <f>IF(AND(F16="",H16=""),"",N(F16)+N(H16))</f>
        <v/>
      </c>
      <c r="J16" s="60">
        <f>IF(I16="","",I16-D16)</f>
        <v/>
      </c>
      <c r="K16" s="61">
        <f>IF(OR(D16=0,F16=""),"",F16/D16)</f>
        <v/>
      </c>
      <c r="L16" s="23" t="n"/>
    </row>
    <row r="17" ht="18" customHeight="1">
      <c r="A17" s="15" t="n"/>
      <c r="B17" s="59" t="n"/>
      <c r="C17" s="59" t="n"/>
      <c r="D17" s="60">
        <f>IF(C17&lt;&gt;"",C17,N(B17))</f>
        <v/>
      </c>
      <c r="E17" s="59" t="n"/>
      <c r="F17" s="59" t="n"/>
      <c r="G17" s="60">
        <f>IF(AND(E17="",F17=""),"",N(F17)-N(E17))</f>
        <v/>
      </c>
      <c r="H17" s="59" t="n"/>
      <c r="I17" s="60">
        <f>IF(AND(F17="",H17=""),"",N(F17)+N(H17))</f>
        <v/>
      </c>
      <c r="J17" s="60">
        <f>IF(I17="","",I17-D17)</f>
        <v/>
      </c>
      <c r="K17" s="61">
        <f>IF(OR(D17=0,F17=""),"",F17/D17)</f>
        <v/>
      </c>
      <c r="L17" s="23" t="n"/>
    </row>
    <row r="18" ht="18" customHeight="1">
      <c r="A18" s="15" t="n"/>
      <c r="B18" s="59" t="n"/>
      <c r="C18" s="59" t="n"/>
      <c r="D18" s="60">
        <f>IF(C18&lt;&gt;"",C18,N(B18))</f>
        <v/>
      </c>
      <c r="E18" s="59" t="n"/>
      <c r="F18" s="59" t="n"/>
      <c r="G18" s="60">
        <f>IF(AND(E18="",F18=""),"",N(F18)-N(E18))</f>
        <v/>
      </c>
      <c r="H18" s="59" t="n"/>
      <c r="I18" s="60">
        <f>IF(AND(F18="",H18=""),"",N(F18)+N(H18))</f>
        <v/>
      </c>
      <c r="J18" s="60">
        <f>IF(I18="","",I18-D18)</f>
        <v/>
      </c>
      <c r="K18" s="61">
        <f>IF(OR(D18=0,F18=""),"",F18/D18)</f>
        <v/>
      </c>
      <c r="L18" s="23" t="n"/>
    </row>
    <row r="19" ht="18" customHeight="1">
      <c r="A19" s="15" t="n"/>
      <c r="B19" s="59" t="n"/>
      <c r="C19" s="59" t="n"/>
      <c r="D19" s="60">
        <f>IF(C19&lt;&gt;"",C19,N(B19))</f>
        <v/>
      </c>
      <c r="E19" s="59" t="n"/>
      <c r="F19" s="59" t="n"/>
      <c r="G19" s="60">
        <f>IF(AND(E19="",F19=""),"",N(F19)-N(E19))</f>
        <v/>
      </c>
      <c r="H19" s="59" t="n"/>
      <c r="I19" s="60">
        <f>IF(AND(F19="",H19=""),"",N(F19)+N(H19))</f>
        <v/>
      </c>
      <c r="J19" s="60">
        <f>IF(I19="","",I19-D19)</f>
        <v/>
      </c>
      <c r="K19" s="61">
        <f>IF(OR(D19=0,F19=""),"",F19/D19)</f>
        <v/>
      </c>
      <c r="L19" s="23" t="n"/>
    </row>
    <row r="20" ht="20" customHeight="1">
      <c r="A20" s="62" t="inlineStr">
        <is>
          <t>Total</t>
        </is>
      </c>
      <c r="B20" s="63">
        <f>SUM(B8:B19)</f>
        <v/>
      </c>
      <c r="C20" s="63">
        <f>SUM(C8:C19)</f>
        <v/>
      </c>
      <c r="D20" s="63">
        <f>SUM(D8:D19)</f>
        <v/>
      </c>
      <c r="E20" s="63">
        <f>SUM(E8:E19)</f>
        <v/>
      </c>
      <c r="F20" s="63">
        <f>SUM(F8:F19)</f>
        <v/>
      </c>
      <c r="G20" s="63">
        <f>SUM(G8:G19)</f>
        <v/>
      </c>
      <c r="H20" s="63">
        <f>SUM(H8:H19)</f>
        <v/>
      </c>
      <c r="I20" s="63">
        <f>SUM(I8:I19)</f>
        <v/>
      </c>
      <c r="J20" s="63">
        <f>SUM(J8:J19)</f>
        <v/>
      </c>
      <c r="K20" s="64">
        <f>IF(D20=0,"",F20/D20)</f>
        <v/>
      </c>
      <c r="L20" s="65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">
    <mergeCell ref="A2:L2"/>
    <mergeCell ref="B4:C4"/>
    <mergeCell ref="A1:L1"/>
  </mergeCells>
  <conditionalFormatting sqref="J8:J20">
    <cfRule type="expression" priority="1" dxfId="0" stopIfTrue="0">
      <formula>AND(ISNUMBER(J8),J8&gt;0)</formula>
    </cfRule>
  </conditionalFormatting>
  <conditionalFormatting sqref="K8:K20">
    <cfRule type="expression" priority="2" dxfId="0" stopIfTrue="0">
      <formula>AND(ISNUMBER(K8),K8&gt;1)</formula>
    </cfRule>
  </conditionalFormatting>
  <dataValidations count="1">
    <dataValidation sqref="B8:C19 E8:F19 H8:H19" showDropDown="0" showInputMessage="0" showErrorMessage="1" allowBlank="1" errorTitle="Amount" error="Enter a number." type="decimal" operator="between">
      <formula1>-1000000000000</formula1>
      <formula2>1000000000000</formula2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Tudor Hilcu, THG Conseil</dc:creator>
  <dc:title>Weekly PMO reporting template</dc:title>
  <dc:subject>Template offered by THG Conseil: weekly summary, milestones, risks, decisions and budget</dc:subject>
  <dc:language>en-GB</dc:language>
  <dcterms:created xsi:type="dcterms:W3CDTF">2026-10-05T09:00:00Z</dcterms:created>
  <dcterms:modified xsi:type="dcterms:W3CDTF">2026-10-13T20:40:37Z</dcterms:modified>
  <cp:lastModifiedBy>Tudor Hilcu, THG Conseil</cp:lastModifiedBy>
  <cp:keywords>THG Conseil; thgconseil.fr</cp:keywords>
</cp:coreProperties>
</file>