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de d’emploi" sheetId="1" state="visible" r:id="rId1"/>
    <sheet name="Synthèse" sheetId="2" state="visible" r:id="rId2"/>
    <sheet name="Jalons" sheetId="3" state="visible" r:id="rId3"/>
    <sheet name="Risques" sheetId="4" state="visible" r:id="rId4"/>
    <sheet name="Décisions" sheetId="5" state="visible" r:id="rId5"/>
    <sheet name="Budget" sheetId="6" state="visible" r:id="rId6"/>
  </sheets>
  <definedNames>
    <definedName name="DateDuReporting">'Synthèse'!$F$4</definedName>
    <definedName name="SeuilCritique">'Risques'!$D$5</definedName>
    <definedName name="SeuilEleve">'Risques'!$F$5</definedName>
    <definedName name="SeuilModere">'Risques'!$H$5</definedName>
    <definedName name="_xlnm.Print_Area" localSheetId="1">'Synthèse'!$A$1:$I$66</definedName>
    <definedName name="_xlnm.Print_Titles" localSheetId="2">'Jalons'!$4:$4</definedName>
    <definedName name="_xlnm.Print_Area" localSheetId="2">'Jalons'!$A$1:$J$35</definedName>
    <definedName name="_xlnm.Print_Titles" localSheetId="3">'Risques'!$7:$7</definedName>
    <definedName name="_xlnm.Print_Area" localSheetId="3">'Risques'!$A$1:$L$48</definedName>
    <definedName name="_xlnm.Print_Titles" localSheetId="4">'Décisions'!$4:$4</definedName>
    <definedName name="_xlnm.Print_Area" localSheetId="4">'Décisions'!$A$1:$K$35</definedName>
    <definedName name="_xlnm.Print_Area" localSheetId="5">'Budget'!$A$1:$L$20</definedName>
  </definedNames>
  <calcPr calcId="124519" fullCalcOnLoad="1"/>
</workbook>
</file>

<file path=xl/styles.xml><?xml version="1.0" encoding="utf-8"?>
<styleSheet xmlns="http://schemas.openxmlformats.org/spreadsheetml/2006/main">
  <numFmts count="8">
    <numFmt numFmtId="164" formatCode="dd/mm/yyyy"/>
    <numFmt numFmtId="165" formatCode="+0%;-0%;0%"/>
    <numFmt numFmtId="166" formatCode="&quot;sur &quot;0"/>
    <numFmt numFmtId="167" formatCode="&quot;Impact &quot;0"/>
    <numFmt numFmtId="168" formatCode="&quot;Probabilité &quot;0"/>
    <numFmt numFmtId="169" formatCode="0;-0;&quot;-&quot;"/>
    <numFmt numFmtId="170" formatCode="#,##0;-#,##0;&quot;-&quot;"/>
    <numFmt numFmtId="171" formatCode="+0;-0;0"/>
  </numFmts>
  <fonts count="13">
    <font>
      <name val="Calibri"/>
      <family val="2"/>
      <color theme="1"/>
      <sz val="11"/>
      <scheme val="minor"/>
    </font>
    <font>
      <name val="Arial"/>
      <color rgb="002B2B2B"/>
      <sz val="10"/>
    </font>
    <font>
      <name val="Arial"/>
      <b val="1"/>
      <color rgb="002B2B2B"/>
      <sz val="18"/>
    </font>
    <font>
      <name val="Arial"/>
      <color rgb="0057534E"/>
      <sz val="9"/>
    </font>
    <font>
      <name val="Arial"/>
      <b val="1"/>
      <color rgb="002B2B2B"/>
      <sz val="11"/>
    </font>
    <font>
      <name val="Arial"/>
      <b val="1"/>
      <color rgb="00B23620"/>
      <sz val="10"/>
    </font>
    <font>
      <name val="Arial"/>
      <b val="1"/>
      <color rgb="002B2B2B"/>
      <sz val="10"/>
    </font>
    <font>
      <name val="Arial"/>
      <b val="1"/>
      <color rgb="002B2B2B"/>
      <sz val="16"/>
    </font>
    <font>
      <name val="Arial"/>
      <color rgb="0057534E"/>
      <sz val="10"/>
    </font>
    <font>
      <name val="Arial"/>
      <b val="1"/>
      <color rgb="00EEEAE6"/>
      <sz val="10"/>
    </font>
    <font>
      <name val="Arial"/>
      <b val="1"/>
      <color rgb="002B2B2B"/>
      <sz val="9"/>
    </font>
    <font>
      <name val="Arial"/>
      <b val="1"/>
      <color rgb="00EEEAE6"/>
      <sz val="9"/>
    </font>
    <font>
      <name val="Arial"/>
      <i val="1"/>
      <color rgb="0057534E"/>
      <sz val="10"/>
    </font>
  </fonts>
  <fills count="6">
    <fill>
      <patternFill/>
    </fill>
    <fill>
      <patternFill patternType="gray125"/>
    </fill>
    <fill>
      <patternFill patternType="solid">
        <fgColor rgb="00FFFFFF"/>
        <bgColor rgb="00FFFFFF"/>
      </patternFill>
    </fill>
    <fill>
      <patternFill patternType="solid">
        <fgColor rgb="00EEEAE6"/>
        <bgColor rgb="00EEEAE6"/>
      </patternFill>
    </fill>
    <fill>
      <patternFill patternType="solid">
        <fgColor rgb="002B2B2B"/>
        <bgColor rgb="002B2B2B"/>
      </patternFill>
    </fill>
    <fill>
      <patternFill patternType="solid">
        <fgColor rgb="00C9C4BF"/>
        <bgColor rgb="00C9C4BF"/>
      </patternFill>
    </fill>
  </fills>
  <borders count="8">
    <border>
      <left/>
      <right/>
      <top/>
      <bottom/>
      <diagonal/>
    </border>
    <border>
      <bottom style="thin">
        <color rgb="002B2B2B"/>
      </bottom>
    </border>
    <border/>
    <border>
      <left style="thin">
        <color rgb="007E7973"/>
      </left>
      <right style="thin">
        <color rgb="007E7973"/>
      </right>
      <top style="thin">
        <color rgb="007E7973"/>
      </top>
      <bottom style="thin">
        <color rgb="007E7973"/>
      </bottom>
    </border>
    <border>
      <left style="thin">
        <color rgb="00D3CDC7"/>
      </left>
      <right style="thin">
        <color rgb="00D3CDC7"/>
      </right>
      <top style="thin">
        <color rgb="00D3CDC7"/>
      </top>
      <bottom style="thin">
        <color rgb="00D3CDC7"/>
      </bottom>
    </border>
    <border>
      <left style="thin">
        <color rgb="002B2B2B"/>
      </left>
      <right style="thin">
        <color rgb="002B2B2B"/>
      </right>
      <top style="thin">
        <color rgb="002B2B2B"/>
      </top>
      <bottom style="thin">
        <color rgb="002B2B2B"/>
      </bottom>
    </border>
    <border>
      <top style="thin">
        <color rgb="002B2B2B"/>
      </top>
    </border>
    <border>
      <left style="thin">
        <color rgb="00D3CDC7"/>
      </left>
      <right style="thin">
        <color rgb="00D3CDC7"/>
      </right>
      <top style="thin">
        <color rgb="002B2B2B"/>
      </top>
      <bottom style="thin">
        <color rgb="00D3CDC7"/>
      </bottom>
    </border>
  </borders>
  <cellStyleXfs count="1">
    <xf numFmtId="0" fontId="1" fillId="0" borderId="0"/>
  </cellStyleXfs>
  <cellXfs count="66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/>
    </xf>
    <xf numFmtId="0" fontId="0" fillId="0" borderId="1" pivotButton="0" quotePrefix="0" xfId="0"/>
    <xf numFmtId="0" fontId="1" fillId="0" borderId="0" applyAlignment="1" pivotButton="0" quotePrefix="0" xfId="0">
      <alignment horizontal="left" vertical="top" wrapText="1"/>
    </xf>
    <xf numFmtId="0" fontId="5" fillId="2" borderId="2" applyAlignment="1" pivotButton="0" quotePrefix="0" xfId="0">
      <alignment horizontal="center" vertical="top"/>
    </xf>
    <xf numFmtId="0" fontId="6" fillId="0" borderId="0" applyAlignment="1" pivotButton="0" quotePrefix="0" xfId="0">
      <alignment horizontal="center" vertical="top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 vertical="center" wrapText="1"/>
    </xf>
    <xf numFmtId="0" fontId="1" fillId="3" borderId="4" applyAlignment="1" pivotButton="0" quotePrefix="0" xfId="0">
      <alignment horizontal="right" vertical="center"/>
    </xf>
    <xf numFmtId="0" fontId="5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/>
    </xf>
    <xf numFmtId="0" fontId="1" fillId="2" borderId="3" applyAlignment="1" applyProtection="1" pivotButton="0" quotePrefix="0" xfId="0">
      <alignment horizontal="left" vertical="center"/>
      <protection locked="0" hidden="0"/>
    </xf>
    <xf numFmtId="0" fontId="1" fillId="0" borderId="0" applyAlignment="1" pivotButton="0" quotePrefix="0" xfId="0">
      <alignment horizontal="right" vertical="center"/>
    </xf>
    <xf numFmtId="164" fontId="1" fillId="2" borderId="3" applyAlignment="1" applyProtection="1" pivotButton="0" quotePrefix="0" xfId="0">
      <alignment horizontal="right" vertical="center"/>
      <protection locked="0" hidden="0"/>
    </xf>
    <xf numFmtId="0" fontId="9" fillId="4" borderId="0" applyAlignment="1" pivotButton="0" quotePrefix="0" xfId="0">
      <alignment horizontal="left" vertical="center" indent="1"/>
    </xf>
    <xf numFmtId="0" fontId="0" fillId="4" borderId="0" pivotButton="0" quotePrefix="0" xfId="0"/>
    <xf numFmtId="0" fontId="10" fillId="0" borderId="1" applyAlignment="1" pivotButton="0" quotePrefix="0" xfId="0">
      <alignment horizontal="left" vertical="bottom" wrapText="1"/>
    </xf>
    <xf numFmtId="0" fontId="6" fillId="0" borderId="0" applyAlignment="1" pivotButton="0" quotePrefix="0" xfId="0">
      <alignment horizontal="left" vertical="center"/>
    </xf>
    <xf numFmtId="0" fontId="6" fillId="2" borderId="3" applyAlignment="1" applyProtection="1" pivotButton="0" quotePrefix="0" xfId="0">
      <alignment horizontal="center" vertical="center"/>
      <protection locked="0" hidden="0"/>
    </xf>
    <xf numFmtId="0" fontId="1" fillId="2" borderId="3" applyAlignment="1" applyProtection="1" pivotButton="0" quotePrefix="0" xfId="0">
      <alignment horizontal="left" vertical="center" wrapText="1"/>
      <protection locked="0" hidden="0"/>
    </xf>
    <xf numFmtId="0" fontId="1" fillId="2" borderId="3" applyAlignment="1" applyProtection="1" pivotButton="0" quotePrefix="0" xfId="0">
      <alignment horizontal="center" vertical="center"/>
      <protection locked="0" hidden="0"/>
    </xf>
    <xf numFmtId="0" fontId="3" fillId="0" borderId="0" applyAlignment="1" pivotButton="0" quotePrefix="0" xfId="0">
      <alignment horizontal="left" vertical="center" wrapText="1"/>
    </xf>
    <xf numFmtId="9" fontId="1" fillId="2" borderId="3" applyAlignment="1" applyProtection="1" pivotButton="0" quotePrefix="0" xfId="0">
      <alignment horizontal="right" vertical="center"/>
      <protection locked="0" hidden="0"/>
    </xf>
    <xf numFmtId="1" fontId="6" fillId="3" borderId="4" applyAlignment="1" pivotButton="0" quotePrefix="0" xfId="0">
      <alignment horizontal="right" vertical="center"/>
    </xf>
    <xf numFmtId="166" fontId="1" fillId="3" borderId="4" applyAlignment="1" pivotButton="0" quotePrefix="0" xfId="0">
      <alignment horizontal="left" vertical="center"/>
    </xf>
    <xf numFmtId="165" fontId="6" fillId="3" borderId="4" applyAlignment="1" pivotButton="0" quotePrefix="0" xfId="0">
      <alignment horizontal="right" vertical="center"/>
    </xf>
    <xf numFmtId="0" fontId="1" fillId="2" borderId="4" applyAlignment="1" pivotButton="0" quotePrefix="0" xfId="0">
      <alignment horizontal="left" vertical="center"/>
    </xf>
    <xf numFmtId="164" fontId="1" fillId="2" borderId="4" applyAlignment="1" pivotButton="0" quotePrefix="0" xfId="0">
      <alignment horizontal="right" vertical="center"/>
    </xf>
    <xf numFmtId="0" fontId="6" fillId="2" borderId="4" applyAlignment="1" pivotButton="0" quotePrefix="0" xfId="0">
      <alignment horizontal="center" vertical="center"/>
    </xf>
    <xf numFmtId="0" fontId="1" fillId="2" borderId="4" applyAlignment="1" pivotButton="0" quotePrefix="0" xfId="0">
      <alignment horizontal="right" vertical="center"/>
    </xf>
    <xf numFmtId="0" fontId="6" fillId="0" borderId="1" applyAlignment="1" pivotButton="0" quotePrefix="0" xfId="0">
      <alignment horizontal="left" vertical="center"/>
    </xf>
    <xf numFmtId="167" fontId="10" fillId="0" borderId="0" applyAlignment="1" pivotButton="0" quotePrefix="0" xfId="0">
      <alignment horizontal="center"/>
    </xf>
    <xf numFmtId="168" fontId="10" fillId="0" borderId="0" applyAlignment="1" pivotButton="0" quotePrefix="0" xfId="0">
      <alignment horizontal="right"/>
    </xf>
    <xf numFmtId="169" fontId="1" fillId="2" borderId="4" applyAlignment="1" pivotButton="0" quotePrefix="0" xfId="0">
      <alignment horizontal="center" vertical="center"/>
    </xf>
    <xf numFmtId="0" fontId="1" fillId="2" borderId="4" applyAlignment="1" pivotButton="0" quotePrefix="0" xfId="0">
      <alignment horizontal="left" vertical="center" wrapText="1"/>
    </xf>
    <xf numFmtId="1" fontId="6" fillId="2" borderId="4" applyAlignment="1" pivotButton="0" quotePrefix="0" xfId="0">
      <alignment horizontal="center" vertical="center"/>
    </xf>
    <xf numFmtId="0" fontId="1" fillId="2" borderId="4" applyAlignment="1" pivotButton="0" quotePrefix="0" xfId="0">
      <alignment horizontal="center" vertical="center"/>
    </xf>
    <xf numFmtId="0" fontId="6" fillId="2" borderId="4" applyAlignment="1" pivotButton="0" quotePrefix="0" xfId="0">
      <alignment horizontal="left" vertical="center"/>
    </xf>
    <xf numFmtId="170" fontId="6" fillId="3" borderId="4" applyAlignment="1" pivotButton="0" quotePrefix="0" xfId="0">
      <alignment horizontal="right" vertical="center"/>
    </xf>
    <xf numFmtId="9" fontId="6" fillId="3" borderId="4" applyAlignment="1" pivotButton="0" quotePrefix="0" xfId="0">
      <alignment horizontal="right" vertical="center"/>
    </xf>
    <xf numFmtId="49" fontId="1" fillId="3" borderId="4" applyAlignment="1" pivotButton="0" quotePrefix="0" xfId="0">
      <alignment horizontal="left" vertical="center"/>
    </xf>
    <xf numFmtId="0" fontId="1" fillId="2" borderId="3" applyAlignment="1" applyProtection="1" pivotButton="0" quotePrefix="0" xfId="0">
      <alignment horizontal="left" vertical="top" wrapText="1"/>
      <protection locked="0" hidden="0"/>
    </xf>
    <xf numFmtId="164" fontId="1" fillId="3" borderId="4" applyAlignment="1" pivotButton="0" quotePrefix="0" xfId="0">
      <alignment horizontal="left" vertical="center"/>
    </xf>
    <xf numFmtId="0" fontId="11" fillId="4" borderId="5" applyAlignment="1" pivotButton="0" quotePrefix="0" xfId="0">
      <alignment horizontal="left" vertical="center" wrapText="1"/>
    </xf>
    <xf numFmtId="0" fontId="12" fillId="0" borderId="4" applyAlignment="1" pivotButton="0" quotePrefix="0" xfId="0">
      <alignment horizontal="left" vertical="top" wrapText="1"/>
    </xf>
    <xf numFmtId="1" fontId="1" fillId="3" borderId="4" applyAlignment="1" pivotButton="0" quotePrefix="0" xfId="0">
      <alignment horizontal="center" vertical="center"/>
    </xf>
    <xf numFmtId="171" fontId="1" fillId="3" borderId="4" applyAlignment="1" pivotButton="0" quotePrefix="0" xfId="0">
      <alignment horizontal="right" vertical="center"/>
    </xf>
    <xf numFmtId="0" fontId="6" fillId="3" borderId="4" applyAlignment="1" pivotButton="0" quotePrefix="0" xfId="0">
      <alignment horizontal="center" vertical="center"/>
    </xf>
    <xf numFmtId="0" fontId="8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right" vertical="center"/>
    </xf>
    <xf numFmtId="1" fontId="1" fillId="2" borderId="3" applyAlignment="1" applyProtection="1" pivotButton="0" quotePrefix="0" xfId="0">
      <alignment horizontal="center" vertical="center"/>
      <protection locked="0" hidden="0"/>
    </xf>
    <xf numFmtId="1" fontId="6" fillId="3" borderId="4" applyAlignment="1" pivotButton="0" quotePrefix="0" xfId="0">
      <alignment horizontal="center" vertical="center"/>
    </xf>
    <xf numFmtId="0" fontId="1" fillId="3" borderId="4" applyAlignment="1" pivotButton="0" quotePrefix="0" xfId="0">
      <alignment horizontal="center" vertical="center"/>
    </xf>
    <xf numFmtId="0" fontId="12" fillId="0" borderId="4" applyAlignment="1" pivotButton="0" quotePrefix="0" xfId="0">
      <alignment horizontal="left" vertical="center" wrapText="1"/>
    </xf>
    <xf numFmtId="0" fontId="0" fillId="0" borderId="4" pivotButton="0" quotePrefix="0" xfId="0"/>
    <xf numFmtId="170" fontId="1" fillId="2" borderId="3" applyAlignment="1" applyProtection="1" pivotButton="0" quotePrefix="0" xfId="0">
      <alignment horizontal="right" vertical="center"/>
      <protection locked="0" hidden="0"/>
    </xf>
    <xf numFmtId="170" fontId="1" fillId="3" borderId="4" applyAlignment="1" pivotButton="0" quotePrefix="0" xfId="0">
      <alignment horizontal="right" vertical="center"/>
    </xf>
    <xf numFmtId="9" fontId="1" fillId="3" borderId="4" applyAlignment="1" pivotButton="0" quotePrefix="0" xfId="0">
      <alignment horizontal="right" vertical="center"/>
    </xf>
    <xf numFmtId="0" fontId="6" fillId="0" borderId="6" applyAlignment="1" pivotButton="0" quotePrefix="0" xfId="0">
      <alignment horizontal="left" vertical="center"/>
    </xf>
    <xf numFmtId="170" fontId="6" fillId="5" borderId="7" applyAlignment="1" pivotButton="0" quotePrefix="0" xfId="0">
      <alignment horizontal="right" vertical="center"/>
    </xf>
    <xf numFmtId="9" fontId="6" fillId="5" borderId="7" applyAlignment="1" pivotButton="0" quotePrefix="0" xfId="0">
      <alignment horizontal="right" vertical="center"/>
    </xf>
    <xf numFmtId="0" fontId="1" fillId="5" borderId="7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b val="1"/>
        <color rgb="00B23620"/>
      </font>
    </dxf>
    <dxf>
      <fill>
        <patternFill patternType="solid">
          <fgColor rgb="00C9C4BF"/>
          <bgColor rgb="00C9C4BF"/>
        </patternFill>
      </fill>
    </dxf>
    <dxf>
      <fill>
        <patternFill patternType="solid">
          <fgColor rgb="00EEEAE6"/>
          <bgColor rgb="00EEEAE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C34"/>
  <sheetViews>
    <sheetView showGridLines="0" zoomScale="11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104" customWidth="1" min="3" max="3"/>
  </cols>
  <sheetData>
    <row r="1" ht="30" customHeight="1">
      <c r="B1" s="1" t="inlineStr">
        <is>
          <t>Modèle de reporting PMO hebdomadaire</t>
        </is>
      </c>
    </row>
    <row r="2">
      <c r="B2" s="2" t="inlineStr">
        <is>
          <t>Modèle offert par THG Conseil · Tudor Hilcu, fondateur et dirigeant de THG Conseil · thgconseil.fr</t>
        </is>
      </c>
    </row>
    <row r="3" ht="9" customHeight="1"/>
    <row r="4" ht="20" customHeight="1">
      <c r="B4" s="3" t="inlineStr">
        <is>
          <t>À quoi il sert</t>
        </is>
      </c>
      <c r="C4" s="4" t="n"/>
    </row>
    <row r="5" ht="30.4" customHeight="1">
      <c r="C5" s="5" t="inlineStr">
        <is>
          <t>Une page de synthèse pour le comité, alimentée par quatre registres : jalons, risques, décisions et budget. Le chef de projet tient les registres ; la synthèse se calcule seule, sauf la météo et les commentaires, qui restent un jugement.</t>
        </is>
      </c>
    </row>
    <row r="6" ht="9" customHeight="1"/>
    <row r="7" ht="20" customHeight="1">
      <c r="B7" s="3" t="inlineStr">
        <is>
          <t>Le rituel de la semaine</t>
        </is>
      </c>
      <c r="C7" s="4" t="n"/>
    </row>
    <row r="8" ht="17.2" customHeight="1">
      <c r="B8" s="6" t="n">
        <v>1</v>
      </c>
      <c r="C8" s="5" t="inlineStr">
        <is>
          <t>Synthèse : saisissez la date du reporting. Les retards des jalons et des décisions se calculent à partir d’elle.</t>
        </is>
      </c>
    </row>
    <row r="9" ht="17.2" customHeight="1">
      <c r="B9" s="6" t="n">
        <v>2</v>
      </c>
      <c r="C9" s="5" t="inlineStr">
        <is>
          <t>Jalons : mettez à jour les dates prévues, les dates réelles et les statuts ; ajoutez les nouveaux jalons.</t>
        </is>
      </c>
    </row>
    <row r="10" ht="17.2" customHeight="1">
      <c r="B10" s="6" t="n">
        <v>3</v>
      </c>
      <c r="C10" s="5" t="inlineStr">
        <is>
          <t>Risques : revoyez la probabilité, l’impact, la réponse et le statut de chaque risque ouvert ; ajoutez les nouveaux.</t>
        </is>
      </c>
    </row>
    <row r="11" ht="17.2" customHeight="1">
      <c r="B11" s="6" t="n">
        <v>4</v>
      </c>
      <c r="C11" s="5" t="inlineStr">
        <is>
          <t>Décisions : notez chaque décision attendue avec son décideur et sa date limite ; reportez celles qui ont été prises.</t>
        </is>
      </c>
    </row>
    <row r="12" ht="17.2" customHeight="1">
      <c r="B12" s="6" t="n">
        <v>5</v>
      </c>
      <c r="C12" s="5" t="inlineStr">
        <is>
          <t>Budget : saisissez le prévu à date, le consommé à date et le reste à faire de chaque poste.</t>
        </is>
      </c>
    </row>
    <row r="13" ht="30.4" customHeight="1">
      <c r="B13" s="6" t="n">
        <v>6</v>
      </c>
      <c r="C13" s="5" t="inlineStr">
        <is>
          <t>Synthèse : donnez la météo de chaque axe, puis la météo globale, et écrivez en quelques lignes les faits marquants, les points d’attention et les prochaines étapes.</t>
        </is>
      </c>
    </row>
    <row r="14" ht="9" customHeight="1"/>
    <row r="15" ht="20" customHeight="1">
      <c r="B15" s="3" t="inlineStr">
        <is>
          <t>Lire la météo</t>
        </is>
      </c>
      <c r="C15" s="4" t="n"/>
    </row>
    <row r="16" ht="17.2" customHeight="1">
      <c r="B16" s="7" t="inlineStr">
        <is>
          <t>·</t>
        </is>
      </c>
      <c r="C16" s="5" t="inlineStr">
        <is>
          <t>Soleil : le projet tient son plan.</t>
        </is>
      </c>
    </row>
    <row r="17" ht="17.2" customHeight="1">
      <c r="B17" s="7" t="inlineStr">
        <is>
          <t>·</t>
        </is>
      </c>
      <c r="C17" s="5" t="inlineStr">
        <is>
          <t>Nuages : un écart existe, des actions sont en cours, sans décision nécessaire.</t>
        </is>
      </c>
    </row>
    <row r="18" ht="17.2" customHeight="1">
      <c r="B18" s="7" t="inlineStr">
        <is>
          <t>·</t>
        </is>
      </c>
      <c r="C18" s="5" t="inlineStr">
        <is>
          <t>Orage : le plan ne tient plus sans une décision ou un arbitrage du comité.</t>
        </is>
      </c>
    </row>
    <row r="19" ht="9" customHeight="1"/>
    <row r="20" ht="20" customHeight="1">
      <c r="B20" s="3" t="inlineStr">
        <is>
          <t>Les cellules</t>
        </is>
      </c>
      <c r="C20" s="4" t="n"/>
    </row>
    <row r="21" ht="18" customHeight="1">
      <c r="B21" s="8" t="n"/>
      <c r="C21" s="9" t="inlineStr">
        <is>
          <t>Cellule à saisir : listes déroulantes pour la météo, les statuts et les notes.</t>
        </is>
      </c>
    </row>
    <row r="22" ht="18" customHeight="1">
      <c r="B22" s="10" t="n"/>
      <c r="C22" s="9" t="inlineStr">
        <is>
          <t>Cellule calculée : protégée, elle se met à jour seule.</t>
        </is>
      </c>
    </row>
    <row r="23" ht="18" customHeight="1">
      <c r="B23" s="11" t="inlineStr">
        <is>
          <t>Rouge</t>
        </is>
      </c>
      <c r="C23" s="9" t="inlineStr">
        <is>
          <t>Alerte : jalon ou décision en retard, risque critique, dépassement de budget, météo « Orage ».</t>
        </is>
      </c>
    </row>
    <row r="24" ht="9" customHeight="1"/>
    <row r="25" ht="20" customHeight="1">
      <c r="B25" s="3" t="inlineStr">
        <is>
          <t>Conseils</t>
        </is>
      </c>
      <c r="C25" s="4" t="n"/>
    </row>
    <row r="26" ht="17.2" customHeight="1">
      <c r="B26" s="7" t="inlineStr">
        <is>
          <t>·</t>
        </is>
      </c>
      <c r="C26" s="5" t="inlineStr">
        <is>
          <t>Criticité d’un risque = probabilité (1 à 4) × impact (1 à 4). Les seuils des niveaux se modifient en haut de l’onglet « Risques ».</t>
        </is>
      </c>
    </row>
    <row r="27" ht="17.2" customHeight="1">
      <c r="B27" s="7" t="inlineStr">
        <is>
          <t>·</t>
        </is>
      </c>
      <c r="C27" s="5" t="inlineStr">
        <is>
          <t>Une décision attendue a toujours un décideur nommé et une date limite ; sans date, elle ne remonte pas dans la synthèse.</t>
        </is>
      </c>
    </row>
    <row r="28" ht="17.2" customHeight="1">
      <c r="B28" s="7" t="inlineStr">
        <is>
          <t>·</t>
        </is>
      </c>
      <c r="C28" s="5" t="inlineStr">
        <is>
          <t>Les lignes « Exemple fictif » en tête de chaque registre montrent le format attendu ; elles ne sont pas comptées.</t>
        </is>
      </c>
    </row>
    <row r="29" ht="30.4" customHeight="1">
      <c r="B29" s="7" t="inlineStr">
        <is>
          <t>·</t>
        </is>
      </c>
      <c r="C29" s="5" t="inlineStr">
        <is>
          <t>Pour ajouter des lignes ou des colonnes, ôtez la protection de la feuille (menu Révision, Ôter la protection : il n’y a pas de mot de passe), puis vérifiez les plages des formules de la synthèse.</t>
        </is>
      </c>
    </row>
    <row r="30" ht="9" customHeight="1"/>
    <row r="31" ht="20" customHeight="1">
      <c r="B31" s="3" t="inlineStr">
        <is>
          <t>Un PMO à temps partagé</t>
        </is>
      </c>
      <c r="C31" s="4" t="n"/>
    </row>
    <row r="32" ht="30.4" customHeight="1">
      <c r="C32" s="5" t="inlineStr">
        <is>
          <t>PMO à temps partagé, un à deux jours par semaine : gouvernance et comités, planning maître, registre des risques, tableau de bord hebdomadaire. Appelez-moi ou écrivez-moi. Le premier échange est offert, sous 48 h.</t>
        </is>
      </c>
    </row>
    <row r="33" ht="17.2" customHeight="1">
      <c r="C33" s="5" t="inlineStr">
        <is>
          <t>thgconseil.fr/contact · 06 74 86 88 70 · contact@thgconseil.fr</t>
        </is>
      </c>
    </row>
    <row r="34" ht="30.4" customHeight="1">
      <c r="C34" s="5" t="inlineStr">
        <is>
          <t>Tudor Hilcu, fondateur et dirigeant de THG Conseil. Huit ans de pilotage de programmes, de portefeuilles et de budgets pour de grands groupes. PMP®, PRINCE2 Agile®, ITIL® 4. Modèle version 1.0, octobre 2026.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8">
    <mergeCell ref="B2:C2"/>
    <mergeCell ref="B15:C15"/>
    <mergeCell ref="B7:C7"/>
    <mergeCell ref="B25:C25"/>
    <mergeCell ref="B20:C20"/>
    <mergeCell ref="B31:C31"/>
    <mergeCell ref="B1:C1"/>
    <mergeCell ref="B4:C4"/>
  </mergeCells>
  <printOptions horizontalCentered="1"/>
  <pageMargins left="0.4" right="0.4" top="0.5" bottom="0.6" header="0.5" footer="0.5"/>
  <pageSetup orientation="portrait" paperSize="9" fitToHeight="1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6"/>
  <sheetViews>
    <sheetView showGridLines="0" zoomScale="10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5" customWidth="1" min="4" max="4"/>
    <col width="40" customWidth="1" min="5" max="5"/>
    <col width="12" customWidth="1" min="6" max="6"/>
    <col width="12" customWidth="1" min="7" max="7"/>
    <col width="12" customWidth="1" min="8" max="8"/>
    <col width="12" customWidth="1" min="9" max="9"/>
    <col hidden="1" width="4" customWidth="1" min="10" max="10"/>
  </cols>
  <sheetData>
    <row r="1" ht="26" customHeight="1">
      <c r="A1" s="12" t="inlineStr">
        <is>
          <t>Reporting PMO hebdomadaire</t>
        </is>
      </c>
    </row>
    <row r="2" ht="30" customHeight="1">
      <c r="A2" s="13" t="inlineStr">
        <is>
          <t>Une page pour le comité : où en est le projet, ce qui le menace, ce qu’il faut décider. Seules la météo et les commentaires se saisissent ici ; le reste vient des onglets.</t>
        </is>
      </c>
    </row>
    <row r="3" ht="6" customHeight="1"/>
    <row r="4">
      <c r="A4" s="14" t="inlineStr">
        <is>
          <t>Projet ou programme</t>
        </is>
      </c>
      <c r="B4" s="15" t="n"/>
      <c r="C4" s="15" t="n"/>
      <c r="D4" s="15" t="n"/>
      <c r="E4" s="16" t="inlineStr">
        <is>
          <t>Date du reporting</t>
        </is>
      </c>
      <c r="F4" s="17" t="n"/>
      <c r="G4" s="17" t="n"/>
    </row>
    <row r="5">
      <c r="A5" s="14" t="inlineStr">
        <is>
          <t>Sponsor</t>
        </is>
      </c>
      <c r="B5" s="15" t="n"/>
      <c r="C5" s="15" t="n"/>
      <c r="D5" s="15" t="n"/>
      <c r="E5" s="16" t="inlineStr">
        <is>
          <t>Semaine ou période</t>
        </is>
      </c>
      <c r="F5" s="15" t="n"/>
      <c r="G5" s="15" t="n"/>
    </row>
    <row r="6">
      <c r="A6" s="14" t="inlineStr">
        <is>
          <t>Chef de projet ou PMO</t>
        </is>
      </c>
      <c r="B6" s="15" t="n"/>
      <c r="C6" s="15" t="n"/>
      <c r="D6" s="15" t="n"/>
      <c r="E6" s="16" t="inlineStr">
        <is>
          <t>Prochain comité</t>
        </is>
      </c>
      <c r="F6" s="17" t="n"/>
      <c r="G6" s="17" t="n"/>
    </row>
    <row r="7" ht="8" customHeight="1"/>
    <row r="8">
      <c r="A8" s="18" t="inlineStr">
        <is>
          <t>Météo</t>
        </is>
      </c>
      <c r="B8" s="19" t="n"/>
      <c r="C8" s="19" t="n"/>
      <c r="D8" s="19" t="n"/>
      <c r="E8" s="19" t="n"/>
      <c r="F8" s="19" t="n"/>
      <c r="G8" s="19" t="n"/>
      <c r="H8" s="19" t="n"/>
      <c r="I8" s="19" t="n"/>
    </row>
    <row r="9">
      <c r="A9" s="20" t="inlineStr">
        <is>
          <t>Axe</t>
        </is>
      </c>
      <c r="B9" s="20" t="inlineStr">
        <is>
          <t>Météo</t>
        </is>
      </c>
      <c r="C9" s="20" t="inlineStr">
        <is>
          <t>Tendance</t>
        </is>
      </c>
      <c r="D9" s="20" t="inlineStr">
        <is>
          <t>Commentaire</t>
        </is>
      </c>
      <c r="E9" s="4" t="n"/>
      <c r="F9" s="4" t="n"/>
      <c r="G9" s="4" t="n"/>
      <c r="H9" s="4" t="n"/>
      <c r="I9" s="4" t="n"/>
    </row>
    <row r="10" ht="22" customHeight="1">
      <c r="A10" s="21" t="inlineStr">
        <is>
          <t>Météo globale</t>
        </is>
      </c>
      <c r="B10" s="22" t="n"/>
      <c r="C10" s="15" t="n"/>
      <c r="D10" s="23" t="n"/>
      <c r="E10" s="23" t="n"/>
      <c r="F10" s="23" t="n"/>
      <c r="G10" s="23" t="n"/>
      <c r="H10" s="23" t="n"/>
      <c r="I10" s="23" t="n"/>
    </row>
    <row r="11" ht="18" customHeight="1">
      <c r="A11" s="14" t="inlineStr">
        <is>
          <t>Délais</t>
        </is>
      </c>
      <c r="B11" s="24" t="n"/>
      <c r="C11" s="15" t="n"/>
      <c r="D11" s="23" t="n"/>
      <c r="E11" s="23" t="n"/>
      <c r="F11" s="23" t="n"/>
      <c r="G11" s="23" t="n"/>
      <c r="H11" s="23" t="n"/>
      <c r="I11" s="23" t="n"/>
    </row>
    <row r="12" ht="18" customHeight="1">
      <c r="A12" s="14" t="inlineStr">
        <is>
          <t>Budget</t>
        </is>
      </c>
      <c r="B12" s="24" t="n"/>
      <c r="C12" s="15" t="n"/>
      <c r="D12" s="23" t="n"/>
      <c r="E12" s="23" t="n"/>
      <c r="F12" s="23" t="n"/>
      <c r="G12" s="23" t="n"/>
      <c r="H12" s="23" t="n"/>
      <c r="I12" s="23" t="n"/>
    </row>
    <row r="13" ht="18" customHeight="1">
      <c r="A13" s="14" t="inlineStr">
        <is>
          <t>Périmètre et qualité</t>
        </is>
      </c>
      <c r="B13" s="24" t="n"/>
      <c r="C13" s="15" t="n"/>
      <c r="D13" s="23" t="n"/>
      <c r="E13" s="23" t="n"/>
      <c r="F13" s="23" t="n"/>
      <c r="G13" s="23" t="n"/>
      <c r="H13" s="23" t="n"/>
      <c r="I13" s="23" t="n"/>
    </row>
    <row r="14" ht="18" customHeight="1">
      <c r="A14" s="14" t="inlineStr">
        <is>
          <t>Risques</t>
        </is>
      </c>
      <c r="B14" s="24" t="n"/>
      <c r="C14" s="15" t="n"/>
      <c r="D14" s="23" t="n"/>
      <c r="E14" s="23" t="n"/>
      <c r="F14" s="23" t="n"/>
      <c r="G14" s="23" t="n"/>
      <c r="H14" s="23" t="n"/>
      <c r="I14" s="23" t="n"/>
    </row>
    <row r="15" ht="18" customHeight="1">
      <c r="A15" s="14" t="inlineStr">
        <is>
          <t>Équipe et ressources</t>
        </is>
      </c>
      <c r="B15" s="24" t="n"/>
      <c r="C15" s="15" t="n"/>
      <c r="D15" s="23" t="n"/>
      <c r="E15" s="23" t="n"/>
      <c r="F15" s="23" t="n"/>
      <c r="G15" s="23" t="n"/>
      <c r="H15" s="23" t="n"/>
      <c r="I15" s="23" t="n"/>
    </row>
    <row r="16" ht="26" customHeight="1">
      <c r="A16" s="25" t="inlineStr">
        <is>
          <t>Soleil : le projet tient son plan. Nuages : un écart existe, des actions sont en cours. Orage : le plan ne tient plus sans une décision ou un arbitrage du comité.</t>
        </is>
      </c>
    </row>
    <row r="17" ht="8" customHeight="1"/>
    <row r="18">
      <c r="A18" s="18" t="inlineStr">
        <is>
          <t>Avancement et jalons</t>
        </is>
      </c>
      <c r="B18" s="19" t="n"/>
      <c r="C18" s="19" t="n"/>
      <c r="D18" s="19" t="n"/>
      <c r="E18" s="19" t="n"/>
      <c r="F18" s="19" t="n"/>
      <c r="G18" s="19" t="n"/>
      <c r="H18" s="19" t="n"/>
      <c r="I18" s="19" t="n"/>
    </row>
    <row r="19">
      <c r="A19" s="14" t="inlineStr">
        <is>
          <t>Avancement prévu à date</t>
        </is>
      </c>
      <c r="B19" s="26" t="n"/>
      <c r="E19" s="16" t="inlineStr">
        <is>
          <t>Jalons atteints</t>
        </is>
      </c>
      <c r="F19" s="27">
        <f>COUNTIF('Jalons'!$G$6:$G$35,"Atteint")</f>
        <v/>
      </c>
      <c r="G19" s="28">
        <f>COUNTA('Jalons'!$B$6:$B$35)-COUNTIF('Jalons'!$G$6:$G$35,"Annulé")</f>
        <v/>
      </c>
    </row>
    <row r="20">
      <c r="A20" s="14" t="inlineStr">
        <is>
          <t>Avancement réel à date</t>
        </is>
      </c>
      <c r="B20" s="26" t="n"/>
      <c r="E20" s="16" t="inlineStr">
        <is>
          <t>Jalons en retard</t>
        </is>
      </c>
      <c r="F20" s="27">
        <f>COUNTIF('Jalons'!$I$6:$I$35,"En retard")</f>
        <v/>
      </c>
    </row>
    <row r="21">
      <c r="A21" s="14" t="inlineStr">
        <is>
          <t>Écart (réel moins prévu)</t>
        </is>
      </c>
      <c r="B21" s="29">
        <f>IF(OR(B19="",B20=""),"",B20-B19)</f>
        <v/>
      </c>
      <c r="E21" s="16" t="inlineStr">
        <is>
          <t>Jalons ouverts datés</t>
        </is>
      </c>
      <c r="F21" s="27">
        <f>COUNT('Jalons'!$K$6:$K$35)</f>
        <v/>
      </c>
    </row>
    <row r="22" ht="8" customHeight="1"/>
    <row r="23">
      <c r="A23" s="20" t="inlineStr">
        <is>
          <t>Prochains jalons</t>
        </is>
      </c>
      <c r="B23" s="20" t="inlineStr">
        <is>
          <t>Date</t>
        </is>
      </c>
      <c r="C23" s="20" t="inlineStr">
        <is>
          <t>Responsable</t>
        </is>
      </c>
      <c r="D23" s="4" t="n"/>
      <c r="E23" s="20" t="inlineStr">
        <is>
          <t>Statut</t>
        </is>
      </c>
      <c r="F23" s="20" t="inlineStr">
        <is>
          <t>Alerte</t>
        </is>
      </c>
    </row>
    <row r="24">
      <c r="A24" s="30">
        <f>IF($J24="","Aucun jalon ouvert daté",INDEX('Jalons'!$B$6:$B$35,MATCH($J24,'Jalons'!$K$6:$K$35,0))&amp;"")</f>
        <v/>
      </c>
      <c r="B24" s="31">
        <f>IF($J24="","",INT($J24))</f>
        <v/>
      </c>
      <c r="C24" s="30">
        <f>IF($J24="","",INDEX('Jalons'!$C$6:$C$35,MATCH($J24,'Jalons'!$K$6:$K$35,0))&amp;"")</f>
        <v/>
      </c>
      <c r="D24" s="30" t="n"/>
      <c r="E24" s="30">
        <f>IF($J24="","",INDEX('Jalons'!$G$6:$G$35,MATCH($J24,'Jalons'!$K$6:$K$35,0))&amp;"")</f>
        <v/>
      </c>
      <c r="F24" s="32">
        <f>IF($J24="","",INDEX('Jalons'!$I$6:$I$35,MATCH($J24,'Jalons'!$K$6:$K$35,0))&amp;"")</f>
        <v/>
      </c>
      <c r="J24" s="33">
        <f>IFERROR(SMALL('Jalons'!$K$6:$K$35,1),"")</f>
        <v/>
      </c>
    </row>
    <row r="25">
      <c r="A25" s="30">
        <f>IF($J25="","",INDEX('Jalons'!$B$6:$B$35,MATCH($J25,'Jalons'!$K$6:$K$35,0))&amp;"")</f>
        <v/>
      </c>
      <c r="B25" s="31">
        <f>IF($J25="","",INT($J25))</f>
        <v/>
      </c>
      <c r="C25" s="30">
        <f>IF($J25="","",INDEX('Jalons'!$C$6:$C$35,MATCH($J25,'Jalons'!$K$6:$K$35,0))&amp;"")</f>
        <v/>
      </c>
      <c r="D25" s="30" t="n"/>
      <c r="E25" s="30">
        <f>IF($J25="","",INDEX('Jalons'!$G$6:$G$35,MATCH($J25,'Jalons'!$K$6:$K$35,0))&amp;"")</f>
        <v/>
      </c>
      <c r="F25" s="32">
        <f>IF($J25="","",INDEX('Jalons'!$I$6:$I$35,MATCH($J25,'Jalons'!$K$6:$K$35,0))&amp;"")</f>
        <v/>
      </c>
      <c r="J25" s="33">
        <f>IFERROR(SMALL('Jalons'!$K$6:$K$35,2),"")</f>
        <v/>
      </c>
    </row>
    <row r="26">
      <c r="A26" s="30">
        <f>IF($J26="","",INDEX('Jalons'!$B$6:$B$35,MATCH($J26,'Jalons'!$K$6:$K$35,0))&amp;"")</f>
        <v/>
      </c>
      <c r="B26" s="31">
        <f>IF($J26="","",INT($J26))</f>
        <v/>
      </c>
      <c r="C26" s="30">
        <f>IF($J26="","",INDEX('Jalons'!$C$6:$C$35,MATCH($J26,'Jalons'!$K$6:$K$35,0))&amp;"")</f>
        <v/>
      </c>
      <c r="D26" s="30" t="n"/>
      <c r="E26" s="30">
        <f>IF($J26="","",INDEX('Jalons'!$G$6:$G$35,MATCH($J26,'Jalons'!$K$6:$K$35,0))&amp;"")</f>
        <v/>
      </c>
      <c r="F26" s="32">
        <f>IF($J26="","",INDEX('Jalons'!$I$6:$I$35,MATCH($J26,'Jalons'!$K$6:$K$35,0))&amp;"")</f>
        <v/>
      </c>
      <c r="J26" s="33">
        <f>IFERROR(SMALL('Jalons'!$K$6:$K$35,3),"")</f>
        <v/>
      </c>
    </row>
    <row r="27" ht="8" customHeight="1"/>
    <row r="28">
      <c r="A28" s="18" t="inlineStr">
        <is>
          <t>Risques</t>
        </is>
      </c>
      <c r="B28" s="19" t="n"/>
      <c r="C28" s="19" t="n"/>
      <c r="D28" s="19" t="n"/>
      <c r="E28" s="19" t="n"/>
      <c r="F28" s="19" t="n"/>
      <c r="G28" s="19" t="n"/>
      <c r="H28" s="19" t="n"/>
      <c r="I28" s="19" t="n"/>
    </row>
    <row r="29">
      <c r="A29" s="14" t="inlineStr">
        <is>
          <t>Risques ouverts</t>
        </is>
      </c>
      <c r="B29" s="27">
        <f>SUMPRODUCT(('Risques'!$B$9:$B$48&lt;&gt;"")*('Risques'!$K$9:$K$48&lt;&gt;"Clos"))</f>
        <v/>
      </c>
      <c r="E29" s="34" t="inlineStr">
        <is>
          <t>Matrice des risques ouverts (nombre)</t>
        </is>
      </c>
      <c r="F29" s="4" t="n"/>
      <c r="G29" s="4" t="n"/>
      <c r="H29" s="4" t="n"/>
      <c r="I29" s="4" t="n"/>
    </row>
    <row r="30">
      <c r="A30" s="14" t="inlineStr">
        <is>
          <t>dont critiques</t>
        </is>
      </c>
      <c r="B30" s="27">
        <f>COUNTIFS('Risques'!$H$9:$H$48,"Critique",'Risques'!$K$9:$K$48,"&lt;&gt;Clos")</f>
        <v/>
      </c>
      <c r="F30" s="35" t="n">
        <v>1</v>
      </c>
      <c r="G30" s="35" t="n">
        <v>2</v>
      </c>
      <c r="H30" s="35" t="n">
        <v>3</v>
      </c>
      <c r="I30" s="35" t="n">
        <v>4</v>
      </c>
    </row>
    <row r="31">
      <c r="A31" s="14" t="inlineStr">
        <is>
          <t>dont élevés</t>
        </is>
      </c>
      <c r="B31" s="27">
        <f>COUNTIFS('Risques'!$H$9:$H$48,"Élevé",'Risques'!$K$9:$K$48,"&lt;&gt;Clos")</f>
        <v/>
      </c>
      <c r="E31" s="36" t="n">
        <v>4</v>
      </c>
      <c r="F31" s="37">
        <f>COUNTIFS('Risques'!$E$9:$E$48,$E31,'Risques'!$F$9:$F$48,F$30,'Risques'!$K$9:$K$48,"&lt;&gt;Clos")</f>
        <v/>
      </c>
      <c r="G31" s="37">
        <f>COUNTIFS('Risques'!$E$9:$E$48,$E31,'Risques'!$F$9:$F$48,G$30,'Risques'!$K$9:$K$48,"&lt;&gt;Clos")</f>
        <v/>
      </c>
      <c r="H31" s="37">
        <f>COUNTIFS('Risques'!$E$9:$E$48,$E31,'Risques'!$F$9:$F$48,H$30,'Risques'!$K$9:$K$48,"&lt;&gt;Clos")</f>
        <v/>
      </c>
      <c r="I31" s="37">
        <f>COUNTIFS('Risques'!$E$9:$E$48,$E31,'Risques'!$F$9:$F$48,I$30,'Risques'!$K$9:$K$48,"&lt;&gt;Clos")</f>
        <v/>
      </c>
    </row>
    <row r="32">
      <c r="E32" s="36" t="n">
        <v>3</v>
      </c>
      <c r="F32" s="37">
        <f>COUNTIFS('Risques'!$E$9:$E$48,$E32,'Risques'!$F$9:$F$48,F$30,'Risques'!$K$9:$K$48,"&lt;&gt;Clos")</f>
        <v/>
      </c>
      <c r="G32" s="37">
        <f>COUNTIFS('Risques'!$E$9:$E$48,$E32,'Risques'!$F$9:$F$48,G$30,'Risques'!$K$9:$K$48,"&lt;&gt;Clos")</f>
        <v/>
      </c>
      <c r="H32" s="37">
        <f>COUNTIFS('Risques'!$E$9:$E$48,$E32,'Risques'!$F$9:$F$48,H$30,'Risques'!$K$9:$K$48,"&lt;&gt;Clos")</f>
        <v/>
      </c>
      <c r="I32" s="37">
        <f>COUNTIFS('Risques'!$E$9:$E$48,$E32,'Risques'!$F$9:$F$48,I$30,'Risques'!$K$9:$K$48,"&lt;&gt;Clos")</f>
        <v/>
      </c>
    </row>
    <row r="33">
      <c r="E33" s="36" t="n">
        <v>2</v>
      </c>
      <c r="F33" s="37">
        <f>COUNTIFS('Risques'!$E$9:$E$48,$E33,'Risques'!$F$9:$F$48,F$30,'Risques'!$K$9:$K$48,"&lt;&gt;Clos")</f>
        <v/>
      </c>
      <c r="G33" s="37">
        <f>COUNTIFS('Risques'!$E$9:$E$48,$E33,'Risques'!$F$9:$F$48,G$30,'Risques'!$K$9:$K$48,"&lt;&gt;Clos")</f>
        <v/>
      </c>
      <c r="H33" s="37">
        <f>COUNTIFS('Risques'!$E$9:$E$48,$E33,'Risques'!$F$9:$F$48,H$30,'Risques'!$K$9:$K$48,"&lt;&gt;Clos")</f>
        <v/>
      </c>
      <c r="I33" s="37">
        <f>COUNTIFS('Risques'!$E$9:$E$48,$E33,'Risques'!$F$9:$F$48,I$30,'Risques'!$K$9:$K$48,"&lt;&gt;Clos")</f>
        <v/>
      </c>
    </row>
    <row r="34">
      <c r="E34" s="36" t="n">
        <v>1</v>
      </c>
      <c r="F34" s="37">
        <f>COUNTIFS('Risques'!$E$9:$E$48,$E34,'Risques'!$F$9:$F$48,F$30,'Risques'!$K$9:$K$48,"&lt;&gt;Clos")</f>
        <v/>
      </c>
      <c r="G34" s="37">
        <f>COUNTIFS('Risques'!$E$9:$E$48,$E34,'Risques'!$F$9:$F$48,G$30,'Risques'!$K$9:$K$48,"&lt;&gt;Clos")</f>
        <v/>
      </c>
      <c r="H34" s="37">
        <f>COUNTIFS('Risques'!$E$9:$E$48,$E34,'Risques'!$F$9:$F$48,H$30,'Risques'!$K$9:$K$48,"&lt;&gt;Clos")</f>
        <v/>
      </c>
      <c r="I34" s="37">
        <f>COUNTIFS('Risques'!$E$9:$E$48,$E34,'Risques'!$F$9:$F$48,I$30,'Risques'!$K$9:$K$48,"&lt;&gt;Clos")</f>
        <v/>
      </c>
    </row>
    <row r="35" ht="8" customHeight="1"/>
    <row r="36">
      <c r="A36" s="20" t="inlineStr">
        <is>
          <t>Risques les plus critiques</t>
        </is>
      </c>
      <c r="B36" s="20" t="inlineStr">
        <is>
          <t>Criticité</t>
        </is>
      </c>
      <c r="C36" s="20" t="inlineStr">
        <is>
          <t>Niveau</t>
        </is>
      </c>
      <c r="D36" s="20" t="inlineStr">
        <is>
          <t>Propriétaire</t>
        </is>
      </c>
      <c r="E36" s="20" t="inlineStr">
        <is>
          <t>Réponse</t>
        </is>
      </c>
      <c r="F36" s="4" t="n"/>
      <c r="G36" s="4" t="n"/>
      <c r="H36" s="4" t="n"/>
      <c r="I36" s="4" t="n"/>
    </row>
    <row r="37" ht="30" customHeight="1">
      <c r="A37" s="38">
        <f>IF($J37="","Aucun risque ouvert évalué",INDEX('Risques'!$B$9:$B$48,MATCH($J37,'Risques'!$M$9:$M$48,0))&amp;"")</f>
        <v/>
      </c>
      <c r="B37" s="39">
        <f>IF($J37="","",INT($J37))</f>
        <v/>
      </c>
      <c r="C37" s="40">
        <f>IF($J37="","",INDEX('Risques'!$H$9:$H$48,MATCH($J37,'Risques'!$M$9:$M$48,0))&amp;"")</f>
        <v/>
      </c>
      <c r="D37" s="30">
        <f>IF($J37="","",INDEX('Risques'!$D$9:$D$48,MATCH($J37,'Risques'!$M$9:$M$48,0))&amp;"")</f>
        <v/>
      </c>
      <c r="E37" s="38">
        <f>IF($J37="","",INDEX('Risques'!$I$9:$I$48,MATCH($J37,'Risques'!$M$9:$M$48,0))&amp;"")</f>
        <v/>
      </c>
      <c r="F37" s="38" t="n"/>
      <c r="G37" s="38" t="n"/>
      <c r="H37" s="38" t="n"/>
      <c r="I37" s="38" t="n"/>
      <c r="J37" s="33">
        <f>IFERROR(LARGE('Risques'!$M$9:$M$48,1),"")</f>
        <v/>
      </c>
    </row>
    <row r="38" ht="30" customHeight="1">
      <c r="A38" s="38">
        <f>IF($J38="","",INDEX('Risques'!$B$9:$B$48,MATCH($J38,'Risques'!$M$9:$M$48,0))&amp;"")</f>
        <v/>
      </c>
      <c r="B38" s="39">
        <f>IF($J38="","",INT($J38))</f>
        <v/>
      </c>
      <c r="C38" s="40">
        <f>IF($J38="","",INDEX('Risques'!$H$9:$H$48,MATCH($J38,'Risques'!$M$9:$M$48,0))&amp;"")</f>
        <v/>
      </c>
      <c r="D38" s="30">
        <f>IF($J38="","",INDEX('Risques'!$D$9:$D$48,MATCH($J38,'Risques'!$M$9:$M$48,0))&amp;"")</f>
        <v/>
      </c>
      <c r="E38" s="38">
        <f>IF($J38="","",INDEX('Risques'!$I$9:$I$48,MATCH($J38,'Risques'!$M$9:$M$48,0))&amp;"")</f>
        <v/>
      </c>
      <c r="F38" s="38" t="n"/>
      <c r="G38" s="38" t="n"/>
      <c r="H38" s="38" t="n"/>
      <c r="I38" s="38" t="n"/>
      <c r="J38" s="33">
        <f>IFERROR(LARGE('Risques'!$M$9:$M$48,2),"")</f>
        <v/>
      </c>
    </row>
    <row r="39" ht="30" customHeight="1">
      <c r="A39" s="38">
        <f>IF($J39="","",INDEX('Risques'!$B$9:$B$48,MATCH($J39,'Risques'!$M$9:$M$48,0))&amp;"")</f>
        <v/>
      </c>
      <c r="B39" s="39">
        <f>IF($J39="","",INT($J39))</f>
        <v/>
      </c>
      <c r="C39" s="40">
        <f>IF($J39="","",INDEX('Risques'!$H$9:$H$48,MATCH($J39,'Risques'!$M$9:$M$48,0))&amp;"")</f>
        <v/>
      </c>
      <c r="D39" s="30">
        <f>IF($J39="","",INDEX('Risques'!$D$9:$D$48,MATCH($J39,'Risques'!$M$9:$M$48,0))&amp;"")</f>
        <v/>
      </c>
      <c r="E39" s="38">
        <f>IF($J39="","",INDEX('Risques'!$I$9:$I$48,MATCH($J39,'Risques'!$M$9:$M$48,0))&amp;"")</f>
        <v/>
      </c>
      <c r="F39" s="38" t="n"/>
      <c r="G39" s="38" t="n"/>
      <c r="H39" s="38" t="n"/>
      <c r="I39" s="38" t="n"/>
      <c r="J39" s="33">
        <f>IFERROR(LARGE('Risques'!$M$9:$M$48,3),"")</f>
        <v/>
      </c>
    </row>
    <row r="40" ht="8" customHeight="1"/>
    <row r="41">
      <c r="A41" s="18" t="inlineStr">
        <is>
          <t>Décisions attendues</t>
        </is>
      </c>
      <c r="B41" s="19" t="n"/>
      <c r="C41" s="19" t="n"/>
      <c r="D41" s="19" t="n"/>
      <c r="E41" s="19" t="n"/>
      <c r="F41" s="19" t="n"/>
      <c r="G41" s="19" t="n"/>
      <c r="H41" s="19" t="n"/>
      <c r="I41" s="19" t="n"/>
    </row>
    <row r="42">
      <c r="A42" s="14" t="inlineStr">
        <is>
          <t>Décisions à prendre</t>
        </is>
      </c>
      <c r="B42" s="27">
        <f>COUNTA('Décisions'!$B$6:$B$35)-COUNTIF('Décisions'!$G$6:$G$35,"Prise")-COUNTIF('Décisions'!$G$6:$G$35,"Abandonnée")</f>
        <v/>
      </c>
      <c r="E42" s="16" t="inlineStr">
        <is>
          <t>dont en retard</t>
        </is>
      </c>
      <c r="F42" s="27">
        <f>COUNTIF('Décisions'!$K$6:$K$35,"En retard")</f>
        <v/>
      </c>
    </row>
    <row r="43">
      <c r="A43" s="20" t="inlineStr">
        <is>
          <t>Décision attendue</t>
        </is>
      </c>
      <c r="B43" s="20" t="inlineStr">
        <is>
          <t>Date limite</t>
        </is>
      </c>
      <c r="C43" s="20" t="inlineStr">
        <is>
          <t>Décideur</t>
        </is>
      </c>
      <c r="D43" s="4" t="n"/>
      <c r="E43" s="20" t="inlineStr">
        <is>
          <t>Alerte</t>
        </is>
      </c>
    </row>
    <row r="44" ht="30" customHeight="1">
      <c r="A44" s="38">
        <f>IF($J44="","Aucune décision attendue datée",INDEX('Décisions'!$B$6:$B$35,MATCH($J44,'Décisions'!$L$6:$L$35,0))&amp;"")</f>
        <v/>
      </c>
      <c r="B44" s="31">
        <f>IF($J44="","",INT($J44))</f>
        <v/>
      </c>
      <c r="C44" s="30">
        <f>IF($J44="","",INDEX('Décisions'!$E$6:$E$35,MATCH($J44,'Décisions'!$L$6:$L$35,0))&amp;"")</f>
        <v/>
      </c>
      <c r="D44" s="30" t="n"/>
      <c r="E44" s="41">
        <f>IF($J44="","",INDEX('Décisions'!$K$6:$K$35,MATCH($J44,'Décisions'!$L$6:$L$35,0))&amp;"")</f>
        <v/>
      </c>
      <c r="J44" s="33">
        <f>IFERROR(SMALL('Décisions'!$L$6:$L$35,1),"")</f>
        <v/>
      </c>
    </row>
    <row r="45" ht="30" customHeight="1">
      <c r="A45" s="38">
        <f>IF($J45="","",INDEX('Décisions'!$B$6:$B$35,MATCH($J45,'Décisions'!$L$6:$L$35,0))&amp;"")</f>
        <v/>
      </c>
      <c r="B45" s="31">
        <f>IF($J45="","",INT($J45))</f>
        <v/>
      </c>
      <c r="C45" s="30">
        <f>IF($J45="","",INDEX('Décisions'!$E$6:$E$35,MATCH($J45,'Décisions'!$L$6:$L$35,0))&amp;"")</f>
        <v/>
      </c>
      <c r="D45" s="30" t="n"/>
      <c r="E45" s="41">
        <f>IF($J45="","",INDEX('Décisions'!$K$6:$K$35,MATCH($J45,'Décisions'!$L$6:$L$35,0))&amp;"")</f>
        <v/>
      </c>
      <c r="J45" s="33">
        <f>IFERROR(SMALL('Décisions'!$L$6:$L$35,2),"")</f>
        <v/>
      </c>
    </row>
    <row r="46" ht="30" customHeight="1">
      <c r="A46" s="38">
        <f>IF($J46="","",INDEX('Décisions'!$B$6:$B$35,MATCH($J46,'Décisions'!$L$6:$L$35,0))&amp;"")</f>
        <v/>
      </c>
      <c r="B46" s="31">
        <f>IF($J46="","",INT($J46))</f>
        <v/>
      </c>
      <c r="C46" s="30">
        <f>IF($J46="","",INDEX('Décisions'!$E$6:$E$35,MATCH($J46,'Décisions'!$L$6:$L$35,0))&amp;"")</f>
        <v/>
      </c>
      <c r="D46" s="30" t="n"/>
      <c r="E46" s="41">
        <f>IF($J46="","",INDEX('Décisions'!$K$6:$K$35,MATCH($J46,'Décisions'!$L$6:$L$35,0))&amp;"")</f>
        <v/>
      </c>
      <c r="J46" s="33">
        <f>IFERROR(SMALL('Décisions'!$L$6:$L$35,3),"")</f>
        <v/>
      </c>
    </row>
    <row r="47" ht="8" customHeight="1"/>
    <row r="48">
      <c r="A48" s="18" t="inlineStr">
        <is>
          <t>Budget</t>
        </is>
      </c>
      <c r="B48" s="19" t="n"/>
      <c r="C48" s="19" t="n"/>
      <c r="D48" s="19" t="n"/>
      <c r="E48" s="19" t="n"/>
      <c r="F48" s="19" t="n"/>
      <c r="G48" s="19" t="n"/>
      <c r="H48" s="19" t="n"/>
      <c r="I48" s="19" t="n"/>
    </row>
    <row r="49">
      <c r="A49" s="14" t="inlineStr">
        <is>
          <t>Budget de référence</t>
        </is>
      </c>
      <c r="B49" s="42">
        <f>'Budget'!$D$20</f>
        <v/>
      </c>
      <c r="E49" s="16" t="inlineStr">
        <is>
          <t>Atterrissage estimé</t>
        </is>
      </c>
      <c r="F49" s="42">
        <f>'Budget'!$I$20</f>
        <v/>
      </c>
      <c r="G49" s="42" t="n"/>
    </row>
    <row r="50">
      <c r="A50" s="14" t="inlineStr">
        <is>
          <t>Prévu à date</t>
        </is>
      </c>
      <c r="B50" s="42">
        <f>'Budget'!$E$20</f>
        <v/>
      </c>
      <c r="E50" s="16" t="inlineStr">
        <is>
          <t>Écart d’atterrissage (atterrissage moins budget)</t>
        </is>
      </c>
      <c r="F50" s="42">
        <f>'Budget'!$J$20</f>
        <v/>
      </c>
      <c r="G50" s="42" t="n"/>
    </row>
    <row r="51">
      <c r="A51" s="14" t="inlineStr">
        <is>
          <t>Consommé à date</t>
        </is>
      </c>
      <c r="B51" s="42">
        <f>'Budget'!$F$20</f>
        <v/>
      </c>
      <c r="E51" s="16" t="inlineStr">
        <is>
          <t>Part du budget consommée</t>
        </is>
      </c>
      <c r="F51" s="43">
        <f>'Budget'!$K$20</f>
        <v/>
      </c>
      <c r="G51" s="43" t="n"/>
    </row>
    <row r="52">
      <c r="A52" s="14" t="inlineStr">
        <is>
          <t>Écart à date (consommé moins prévu)</t>
        </is>
      </c>
      <c r="B52" s="42">
        <f>'Budget'!$F$20-'Budget'!$E$20</f>
        <v/>
      </c>
      <c r="E52" s="16" t="inlineStr">
        <is>
          <t>Unité</t>
        </is>
      </c>
      <c r="F52" s="44">
        <f>'Budget'!$B$4&amp;""</f>
        <v/>
      </c>
      <c r="G52" s="44" t="n"/>
    </row>
    <row r="53" ht="8" customHeight="1"/>
    <row r="54">
      <c r="A54" s="18" t="inlineStr">
        <is>
          <t>Faits marquants et prochaines étapes</t>
        </is>
      </c>
      <c r="B54" s="19" t="n"/>
      <c r="C54" s="19" t="n"/>
      <c r="D54" s="19" t="n"/>
      <c r="E54" s="19" t="n"/>
      <c r="F54" s="19" t="n"/>
      <c r="G54" s="19" t="n"/>
      <c r="H54" s="19" t="n"/>
      <c r="I54" s="19" t="n"/>
    </row>
    <row r="55">
      <c r="A55" s="21" t="inlineStr">
        <is>
          <t>Faits marquants de la semaine</t>
        </is>
      </c>
    </row>
    <row r="56" ht="16" customHeight="1">
      <c r="A56" s="45" t="n"/>
      <c r="B56" s="45" t="n"/>
      <c r="C56" s="45" t="n"/>
      <c r="D56" s="45" t="n"/>
      <c r="E56" s="45" t="n"/>
      <c r="F56" s="45" t="n"/>
      <c r="G56" s="45" t="n"/>
      <c r="H56" s="45" t="n"/>
      <c r="I56" s="45" t="n"/>
    </row>
    <row r="57" ht="16" customHeight="1">
      <c r="A57" s="45" t="n"/>
      <c r="B57" s="45" t="n"/>
      <c r="C57" s="45" t="n"/>
      <c r="D57" s="45" t="n"/>
      <c r="E57" s="45" t="n"/>
      <c r="F57" s="45" t="n"/>
      <c r="G57" s="45" t="n"/>
      <c r="H57" s="45" t="n"/>
      <c r="I57" s="45" t="n"/>
    </row>
    <row r="58" ht="16" customHeight="1">
      <c r="A58" s="45" t="n"/>
      <c r="B58" s="45" t="n"/>
      <c r="C58" s="45" t="n"/>
      <c r="D58" s="45" t="n"/>
      <c r="E58" s="45" t="n"/>
      <c r="F58" s="45" t="n"/>
      <c r="G58" s="45" t="n"/>
      <c r="H58" s="45" t="n"/>
      <c r="I58" s="45" t="n"/>
    </row>
    <row r="59">
      <c r="A59" s="21" t="inlineStr">
        <is>
          <t>Points d’attention et besoins d’arbitrage</t>
        </is>
      </c>
    </row>
    <row r="60" ht="16" customHeight="1">
      <c r="A60" s="45" t="n"/>
      <c r="B60" s="45" t="n"/>
      <c r="C60" s="45" t="n"/>
      <c r="D60" s="45" t="n"/>
      <c r="E60" s="45" t="n"/>
      <c r="F60" s="45" t="n"/>
      <c r="G60" s="45" t="n"/>
      <c r="H60" s="45" t="n"/>
      <c r="I60" s="45" t="n"/>
    </row>
    <row r="61" ht="16" customHeight="1">
      <c r="A61" s="45" t="n"/>
      <c r="B61" s="45" t="n"/>
      <c r="C61" s="45" t="n"/>
      <c r="D61" s="45" t="n"/>
      <c r="E61" s="45" t="n"/>
      <c r="F61" s="45" t="n"/>
      <c r="G61" s="45" t="n"/>
      <c r="H61" s="45" t="n"/>
      <c r="I61" s="45" t="n"/>
    </row>
    <row r="62" ht="16" customHeight="1">
      <c r="A62" s="45" t="n"/>
      <c r="B62" s="45" t="n"/>
      <c r="C62" s="45" t="n"/>
      <c r="D62" s="45" t="n"/>
      <c r="E62" s="45" t="n"/>
      <c r="F62" s="45" t="n"/>
      <c r="G62" s="45" t="n"/>
      <c r="H62" s="45" t="n"/>
      <c r="I62" s="45" t="n"/>
    </row>
    <row r="63">
      <c r="A63" s="21" t="inlineStr">
        <is>
          <t>Prochaines étapes</t>
        </is>
      </c>
    </row>
    <row r="64" ht="16" customHeight="1">
      <c r="A64" s="45" t="n"/>
      <c r="B64" s="45" t="n"/>
      <c r="C64" s="45" t="n"/>
      <c r="D64" s="45" t="n"/>
      <c r="E64" s="45" t="n"/>
      <c r="F64" s="45" t="n"/>
      <c r="G64" s="45" t="n"/>
      <c r="H64" s="45" t="n"/>
      <c r="I64" s="45" t="n"/>
    </row>
    <row r="65" ht="16" customHeight="1">
      <c r="A65" s="45" t="n"/>
      <c r="B65" s="45" t="n"/>
      <c r="C65" s="45" t="n"/>
      <c r="D65" s="45" t="n"/>
      <c r="E65" s="45" t="n"/>
      <c r="F65" s="45" t="n"/>
      <c r="G65" s="45" t="n"/>
      <c r="H65" s="45" t="n"/>
      <c r="I65" s="45" t="n"/>
    </row>
    <row r="66" ht="16" customHeight="1">
      <c r="A66" s="45" t="n"/>
      <c r="B66" s="45" t="n"/>
      <c r="C66" s="45" t="n"/>
      <c r="D66" s="45" t="n"/>
      <c r="E66" s="45" t="n"/>
      <c r="F66" s="45" t="n"/>
      <c r="G66" s="45" t="n"/>
      <c r="H66" s="45" t="n"/>
      <c r="I66" s="45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42">
    <mergeCell ref="F4:G4"/>
    <mergeCell ref="D11:I11"/>
    <mergeCell ref="A60:I62"/>
    <mergeCell ref="A41:I41"/>
    <mergeCell ref="C24:D24"/>
    <mergeCell ref="A54:I54"/>
    <mergeCell ref="D13:I13"/>
    <mergeCell ref="A18:I18"/>
    <mergeCell ref="F6:G6"/>
    <mergeCell ref="C45:D45"/>
    <mergeCell ref="E39:I39"/>
    <mergeCell ref="C26:D26"/>
    <mergeCell ref="A2:I2"/>
    <mergeCell ref="E29:I29"/>
    <mergeCell ref="E38:I38"/>
    <mergeCell ref="A56:I58"/>
    <mergeCell ref="C25:D25"/>
    <mergeCell ref="F5:G5"/>
    <mergeCell ref="F51:G51"/>
    <mergeCell ref="D9:I9"/>
    <mergeCell ref="C44:D44"/>
    <mergeCell ref="A8:I8"/>
    <mergeCell ref="D12:I12"/>
    <mergeCell ref="F50:G50"/>
    <mergeCell ref="B6:D6"/>
    <mergeCell ref="D15:I15"/>
    <mergeCell ref="C43:D43"/>
    <mergeCell ref="B5:D5"/>
    <mergeCell ref="C46:D46"/>
    <mergeCell ref="D14:I14"/>
    <mergeCell ref="A28:I28"/>
    <mergeCell ref="B4:D4"/>
    <mergeCell ref="E36:I36"/>
    <mergeCell ref="C23:D23"/>
    <mergeCell ref="A48:I48"/>
    <mergeCell ref="F52:G52"/>
    <mergeCell ref="D10:I10"/>
    <mergeCell ref="A64:I66"/>
    <mergeCell ref="A1:I1"/>
    <mergeCell ref="F49:G49"/>
    <mergeCell ref="E37:I37"/>
    <mergeCell ref="A16:I16"/>
  </mergeCells>
  <conditionalFormatting sqref="B10:B15">
    <cfRule type="expression" priority="1" dxfId="0" stopIfTrue="0">
      <formula>B10="Orage"</formula>
    </cfRule>
    <cfRule type="expression" priority="2" dxfId="1" stopIfTrue="0">
      <formula>B10="Nuages"</formula>
    </cfRule>
  </conditionalFormatting>
  <conditionalFormatting sqref="B21">
    <cfRule type="expression" priority="3" dxfId="0" stopIfTrue="0">
      <formula>AND(ISNUMBER(B21),B21&lt;0)</formula>
    </cfRule>
  </conditionalFormatting>
  <conditionalFormatting sqref="F20">
    <cfRule type="expression" priority="4" dxfId="0" stopIfTrue="0">
      <formula>F20&gt;0</formula>
    </cfRule>
  </conditionalFormatting>
  <conditionalFormatting sqref="F24:F26">
    <cfRule type="expression" priority="5" dxfId="0" stopIfTrue="0">
      <formula>F24&lt;&gt;""</formula>
    </cfRule>
  </conditionalFormatting>
  <conditionalFormatting sqref="B30">
    <cfRule type="expression" priority="6" dxfId="0" stopIfTrue="0">
      <formula>B30&gt;0</formula>
    </cfRule>
  </conditionalFormatting>
  <conditionalFormatting sqref="F31:I34">
    <cfRule type="expression" priority="7" dxfId="0" stopIfTrue="0">
      <formula>AND(F31&gt;0,$E31*F$30&gt;=SeuilCritique)</formula>
    </cfRule>
    <cfRule type="expression" priority="8" dxfId="1" stopIfTrue="0">
      <formula>$E31*F$30&gt;=SeuilCritique</formula>
    </cfRule>
    <cfRule type="expression" priority="9" dxfId="2" stopIfTrue="0">
      <formula>$E31*F$30&gt;=SeuilEleve</formula>
    </cfRule>
  </conditionalFormatting>
  <conditionalFormatting sqref="B37:C39">
    <cfRule type="expression" priority="10" dxfId="0" stopIfTrue="0">
      <formula>$C37="Critique"</formula>
    </cfRule>
  </conditionalFormatting>
  <conditionalFormatting sqref="F42">
    <cfRule type="expression" priority="11" dxfId="0" stopIfTrue="0">
      <formula>F42&gt;0</formula>
    </cfRule>
  </conditionalFormatting>
  <conditionalFormatting sqref="E44:E46">
    <cfRule type="expression" priority="12" dxfId="0" stopIfTrue="0">
      <formula>E44&lt;&gt;""</formula>
    </cfRule>
  </conditionalFormatting>
  <conditionalFormatting sqref="F50">
    <cfRule type="expression" priority="13" dxfId="0" stopIfTrue="0">
      <formula>AND(ISNUMBER(F50),F50&gt;0)</formula>
    </cfRule>
  </conditionalFormatting>
  <conditionalFormatting sqref="F51">
    <cfRule type="expression" priority="14" dxfId="0" stopIfTrue="0">
      <formula>AND(ISNUMBER(F51),F51&gt;1)</formula>
    </cfRule>
  </conditionalFormatting>
  <dataValidations count="4">
    <dataValidation sqref="F4 F6" showDropDown="0" showInputMessage="0" showErrorMessage="1" allowBlank="1" errorTitle="Date attendue" error="Saisissez une date (jj/mm/aaaa)." type="date" operator="greaterThanOrEqual">
      <formula1>36526</formula1>
    </dataValidation>
    <dataValidation sqref="B10:B15" showDropDown="0" showInputMessage="0" showErrorMessage="1" allowBlank="1" errorTitle="Météo" error="Choisissez Soleil, Nuages ou Orage." type="list">
      <formula1>"Soleil,Nuages,Orage"</formula1>
    </dataValidation>
    <dataValidation sqref="C10:C15" showDropDown="0" showInputMessage="0" showErrorMessage="1" allowBlank="1" errorTitle="Tendance" error="Choisissez dans la liste." type="list">
      <formula1>"En amélioration,Stable,En dégradation"</formula1>
    </dataValidation>
    <dataValidation sqref="B19:B20" showDropDown="0" showInputMessage="0" showErrorMessage="1" allowBlank="1" errorTitle="Pourcentage" error="Saisissez un pourcentage entre 0 % et 100 %." type="decimal" operator="between">
      <formula1>0</formula1>
      <formula2>1</formula2>
    </dataValidation>
  </dataValidations>
  <printOptions horizontalCentered="1"/>
  <pageMargins left="0.4" right="0.4" top="0.5" bottom="0.6" header="0.5" footer="0.5"/>
  <pageSetup orientation="portrait" paperSize="9" fitToHeight="0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35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2" customWidth="1" min="2" max="2"/>
    <col width="20" customWidth="1" min="3" max="3"/>
    <col width="13" customWidth="1" min="4" max="4"/>
    <col width="13" customWidth="1" min="5" max="5"/>
    <col width="13" customWidth="1" min="6" max="6"/>
    <col width="13" customWidth="1" min="7" max="7"/>
    <col width="10" customWidth="1" min="8" max="8"/>
    <col width="11" customWidth="1" min="9" max="9"/>
    <col width="44" customWidth="1" min="10" max="10"/>
    <col hidden="1" width="4" customWidth="1" min="11" max="11"/>
  </cols>
  <sheetData>
    <row r="1" ht="26" customHeight="1">
      <c r="A1" s="12" t="inlineStr">
        <is>
          <t>Jalons</t>
        </is>
      </c>
    </row>
    <row r="2" ht="28" customHeight="1">
      <c r="A2" s="13" t="inlineStr">
        <is>
          <t>Un jalon est un résultat vérifiable à une date. Les retards se calculent à partir de la date du reporting (onglet « Synthèse »).</t>
        </is>
      </c>
    </row>
    <row r="3">
      <c r="B3" s="16" t="inlineStr">
        <is>
          <t>Date du reporting</t>
        </is>
      </c>
      <c r="C3" s="46">
        <f>IF(DateDuReporting="","",DateDuReporting)</f>
        <v/>
      </c>
    </row>
    <row r="4" ht="30" customHeight="1">
      <c r="A4" s="47" t="inlineStr">
        <is>
          <t>N°</t>
        </is>
      </c>
      <c r="B4" s="47" t="inlineStr">
        <is>
          <t>Jalon</t>
        </is>
      </c>
      <c r="C4" s="47" t="inlineStr">
        <is>
          <t>Responsable</t>
        </is>
      </c>
      <c r="D4" s="47" t="inlineStr">
        <is>
          <t>Date de référence</t>
        </is>
      </c>
      <c r="E4" s="47" t="inlineStr">
        <is>
          <t>Date prévue (révisée)</t>
        </is>
      </c>
      <c r="F4" s="47" t="inlineStr">
        <is>
          <t>Date réelle</t>
        </is>
      </c>
      <c r="G4" s="47" t="inlineStr">
        <is>
          <t>Statut</t>
        </is>
      </c>
      <c r="H4" s="47" t="inlineStr">
        <is>
          <t>Écart (jours)</t>
        </is>
      </c>
      <c r="I4" s="47" t="inlineStr">
        <is>
          <t>Alerte</t>
        </is>
      </c>
      <c r="J4" s="47" t="inlineStr">
        <is>
          <t>Commentaire</t>
        </is>
      </c>
    </row>
    <row r="5" ht="28" customHeight="1">
      <c r="A5" s="48" t="inlineStr">
        <is>
          <t>Ex.</t>
        </is>
      </c>
      <c r="B5" s="48" t="inlineStr">
        <is>
          <t>Exemple fictif : recette utilisateur validée</t>
        </is>
      </c>
      <c r="C5" s="48" t="inlineStr">
        <is>
          <t>Responsable métier</t>
        </is>
      </c>
      <c r="D5" s="48" t="inlineStr"/>
      <c r="E5" s="48" t="inlineStr"/>
      <c r="F5" s="48" t="inlineStr"/>
      <c r="G5" s="48" t="inlineStr">
        <is>
          <t>En cours</t>
        </is>
      </c>
      <c r="H5" s="48" t="inlineStr"/>
      <c r="I5" s="48" t="inlineStr"/>
      <c r="J5" s="48" t="inlineStr">
        <is>
          <t>Exemple fictif : ligne non comptée, à titre de format.</t>
        </is>
      </c>
    </row>
    <row r="6" ht="18" customHeight="1">
      <c r="A6" s="49" t="n">
        <v>1</v>
      </c>
      <c r="B6" s="23" t="n"/>
      <c r="C6" s="15" t="n"/>
      <c r="D6" s="17" t="n"/>
      <c r="E6" s="17" t="n"/>
      <c r="F6" s="17" t="n"/>
      <c r="G6" s="15" t="n"/>
      <c r="H6" s="50">
        <f>IF(OR(B6="",D6=""),"",IF(F6&lt;&gt;"",F6,IF(E6&lt;&gt;"",E6,D6))-D6)</f>
        <v/>
      </c>
      <c r="I6" s="51">
        <f>IF(OR(B6="",AND(D6="",E6=""),G6="Atteint",G6="Annulé",DateDuReporting=""),"",IF(IF(E6&lt;&gt;"",E6,D6)&lt;DateDuReporting,"En retard",""))</f>
        <v/>
      </c>
      <c r="J6" s="23" t="n"/>
      <c r="K6" s="10">
        <f>IF(OR(B6="",AND(D6="",E6=""),G6="Atteint",G6="Annulé"),"",IF(E6&lt;&gt;"",E6,D6)+ROW()/10000)</f>
        <v/>
      </c>
    </row>
    <row r="7" ht="18" customHeight="1">
      <c r="A7" s="49" t="n">
        <v>2</v>
      </c>
      <c r="B7" s="23" t="n"/>
      <c r="C7" s="15" t="n"/>
      <c r="D7" s="17" t="n"/>
      <c r="E7" s="17" t="n"/>
      <c r="F7" s="17" t="n"/>
      <c r="G7" s="15" t="n"/>
      <c r="H7" s="50">
        <f>IF(OR(B7="",D7=""),"",IF(F7&lt;&gt;"",F7,IF(E7&lt;&gt;"",E7,D7))-D7)</f>
        <v/>
      </c>
      <c r="I7" s="51">
        <f>IF(OR(B7="",AND(D7="",E7=""),G7="Atteint",G7="Annulé",DateDuReporting=""),"",IF(IF(E7&lt;&gt;"",E7,D7)&lt;DateDuReporting,"En retard",""))</f>
        <v/>
      </c>
      <c r="J7" s="23" t="n"/>
      <c r="K7" s="10">
        <f>IF(OR(B7="",AND(D7="",E7=""),G7="Atteint",G7="Annulé"),"",IF(E7&lt;&gt;"",E7,D7)+ROW()/10000)</f>
        <v/>
      </c>
    </row>
    <row r="8" ht="18" customHeight="1">
      <c r="A8" s="49" t="n">
        <v>3</v>
      </c>
      <c r="B8" s="23" t="n"/>
      <c r="C8" s="15" t="n"/>
      <c r="D8" s="17" t="n"/>
      <c r="E8" s="17" t="n"/>
      <c r="F8" s="17" t="n"/>
      <c r="G8" s="15" t="n"/>
      <c r="H8" s="50">
        <f>IF(OR(B8="",D8=""),"",IF(F8&lt;&gt;"",F8,IF(E8&lt;&gt;"",E8,D8))-D8)</f>
        <v/>
      </c>
      <c r="I8" s="51">
        <f>IF(OR(B8="",AND(D8="",E8=""),G8="Atteint",G8="Annulé",DateDuReporting=""),"",IF(IF(E8&lt;&gt;"",E8,D8)&lt;DateDuReporting,"En retard",""))</f>
        <v/>
      </c>
      <c r="J8" s="23" t="n"/>
      <c r="K8" s="10">
        <f>IF(OR(B8="",AND(D8="",E8=""),G8="Atteint",G8="Annulé"),"",IF(E8&lt;&gt;"",E8,D8)+ROW()/10000)</f>
        <v/>
      </c>
    </row>
    <row r="9" ht="18" customHeight="1">
      <c r="A9" s="49" t="n">
        <v>4</v>
      </c>
      <c r="B9" s="23" t="n"/>
      <c r="C9" s="15" t="n"/>
      <c r="D9" s="17" t="n"/>
      <c r="E9" s="17" t="n"/>
      <c r="F9" s="17" t="n"/>
      <c r="G9" s="15" t="n"/>
      <c r="H9" s="50">
        <f>IF(OR(B9="",D9=""),"",IF(F9&lt;&gt;"",F9,IF(E9&lt;&gt;"",E9,D9))-D9)</f>
        <v/>
      </c>
      <c r="I9" s="51">
        <f>IF(OR(B9="",AND(D9="",E9=""),G9="Atteint",G9="Annulé",DateDuReporting=""),"",IF(IF(E9&lt;&gt;"",E9,D9)&lt;DateDuReporting,"En retard",""))</f>
        <v/>
      </c>
      <c r="J9" s="23" t="n"/>
      <c r="K9" s="10">
        <f>IF(OR(B9="",AND(D9="",E9=""),G9="Atteint",G9="Annulé"),"",IF(E9&lt;&gt;"",E9,D9)+ROW()/10000)</f>
        <v/>
      </c>
    </row>
    <row r="10" ht="18" customHeight="1">
      <c r="A10" s="49" t="n">
        <v>5</v>
      </c>
      <c r="B10" s="23" t="n"/>
      <c r="C10" s="15" t="n"/>
      <c r="D10" s="17" t="n"/>
      <c r="E10" s="17" t="n"/>
      <c r="F10" s="17" t="n"/>
      <c r="G10" s="15" t="n"/>
      <c r="H10" s="50">
        <f>IF(OR(B10="",D10=""),"",IF(F10&lt;&gt;"",F10,IF(E10&lt;&gt;"",E10,D10))-D10)</f>
        <v/>
      </c>
      <c r="I10" s="51">
        <f>IF(OR(B10="",AND(D10="",E10=""),G10="Atteint",G10="Annulé",DateDuReporting=""),"",IF(IF(E10&lt;&gt;"",E10,D10)&lt;DateDuReporting,"En retard",""))</f>
        <v/>
      </c>
      <c r="J10" s="23" t="n"/>
      <c r="K10" s="10">
        <f>IF(OR(B10="",AND(D10="",E10=""),G10="Atteint",G10="Annulé"),"",IF(E10&lt;&gt;"",E10,D10)+ROW()/10000)</f>
        <v/>
      </c>
    </row>
    <row r="11" ht="18" customHeight="1">
      <c r="A11" s="49" t="n">
        <v>6</v>
      </c>
      <c r="B11" s="23" t="n"/>
      <c r="C11" s="15" t="n"/>
      <c r="D11" s="17" t="n"/>
      <c r="E11" s="17" t="n"/>
      <c r="F11" s="17" t="n"/>
      <c r="G11" s="15" t="n"/>
      <c r="H11" s="50">
        <f>IF(OR(B11="",D11=""),"",IF(F11&lt;&gt;"",F11,IF(E11&lt;&gt;"",E11,D11))-D11)</f>
        <v/>
      </c>
      <c r="I11" s="51">
        <f>IF(OR(B11="",AND(D11="",E11=""),G11="Atteint",G11="Annulé",DateDuReporting=""),"",IF(IF(E11&lt;&gt;"",E11,D11)&lt;DateDuReporting,"En retard",""))</f>
        <v/>
      </c>
      <c r="J11" s="23" t="n"/>
      <c r="K11" s="10">
        <f>IF(OR(B11="",AND(D11="",E11=""),G11="Atteint",G11="Annulé"),"",IF(E11&lt;&gt;"",E11,D11)+ROW()/10000)</f>
        <v/>
      </c>
    </row>
    <row r="12" ht="18" customHeight="1">
      <c r="A12" s="49" t="n">
        <v>7</v>
      </c>
      <c r="B12" s="23" t="n"/>
      <c r="C12" s="15" t="n"/>
      <c r="D12" s="17" t="n"/>
      <c r="E12" s="17" t="n"/>
      <c r="F12" s="17" t="n"/>
      <c r="G12" s="15" t="n"/>
      <c r="H12" s="50">
        <f>IF(OR(B12="",D12=""),"",IF(F12&lt;&gt;"",F12,IF(E12&lt;&gt;"",E12,D12))-D12)</f>
        <v/>
      </c>
      <c r="I12" s="51">
        <f>IF(OR(B12="",AND(D12="",E12=""),G12="Atteint",G12="Annulé",DateDuReporting=""),"",IF(IF(E12&lt;&gt;"",E12,D12)&lt;DateDuReporting,"En retard",""))</f>
        <v/>
      </c>
      <c r="J12" s="23" t="n"/>
      <c r="K12" s="10">
        <f>IF(OR(B12="",AND(D12="",E12=""),G12="Atteint",G12="Annulé"),"",IF(E12&lt;&gt;"",E12,D12)+ROW()/10000)</f>
        <v/>
      </c>
    </row>
    <row r="13" ht="18" customHeight="1">
      <c r="A13" s="49" t="n">
        <v>8</v>
      </c>
      <c r="B13" s="23" t="n"/>
      <c r="C13" s="15" t="n"/>
      <c r="D13" s="17" t="n"/>
      <c r="E13" s="17" t="n"/>
      <c r="F13" s="17" t="n"/>
      <c r="G13" s="15" t="n"/>
      <c r="H13" s="50">
        <f>IF(OR(B13="",D13=""),"",IF(F13&lt;&gt;"",F13,IF(E13&lt;&gt;"",E13,D13))-D13)</f>
        <v/>
      </c>
      <c r="I13" s="51">
        <f>IF(OR(B13="",AND(D13="",E13=""),G13="Atteint",G13="Annulé",DateDuReporting=""),"",IF(IF(E13&lt;&gt;"",E13,D13)&lt;DateDuReporting,"En retard",""))</f>
        <v/>
      </c>
      <c r="J13" s="23" t="n"/>
      <c r="K13" s="10">
        <f>IF(OR(B13="",AND(D13="",E13=""),G13="Atteint",G13="Annulé"),"",IF(E13&lt;&gt;"",E13,D13)+ROW()/10000)</f>
        <v/>
      </c>
    </row>
    <row r="14" ht="18" customHeight="1">
      <c r="A14" s="49" t="n">
        <v>9</v>
      </c>
      <c r="B14" s="23" t="n"/>
      <c r="C14" s="15" t="n"/>
      <c r="D14" s="17" t="n"/>
      <c r="E14" s="17" t="n"/>
      <c r="F14" s="17" t="n"/>
      <c r="G14" s="15" t="n"/>
      <c r="H14" s="50">
        <f>IF(OR(B14="",D14=""),"",IF(F14&lt;&gt;"",F14,IF(E14&lt;&gt;"",E14,D14))-D14)</f>
        <v/>
      </c>
      <c r="I14" s="51">
        <f>IF(OR(B14="",AND(D14="",E14=""),G14="Atteint",G14="Annulé",DateDuReporting=""),"",IF(IF(E14&lt;&gt;"",E14,D14)&lt;DateDuReporting,"En retard",""))</f>
        <v/>
      </c>
      <c r="J14" s="23" t="n"/>
      <c r="K14" s="10">
        <f>IF(OR(B14="",AND(D14="",E14=""),G14="Atteint",G14="Annulé"),"",IF(E14&lt;&gt;"",E14,D14)+ROW()/10000)</f>
        <v/>
      </c>
    </row>
    <row r="15" ht="18" customHeight="1">
      <c r="A15" s="49" t="n">
        <v>10</v>
      </c>
      <c r="B15" s="23" t="n"/>
      <c r="C15" s="15" t="n"/>
      <c r="D15" s="17" t="n"/>
      <c r="E15" s="17" t="n"/>
      <c r="F15" s="17" t="n"/>
      <c r="G15" s="15" t="n"/>
      <c r="H15" s="50">
        <f>IF(OR(B15="",D15=""),"",IF(F15&lt;&gt;"",F15,IF(E15&lt;&gt;"",E15,D15))-D15)</f>
        <v/>
      </c>
      <c r="I15" s="51">
        <f>IF(OR(B15="",AND(D15="",E15=""),G15="Atteint",G15="Annulé",DateDuReporting=""),"",IF(IF(E15&lt;&gt;"",E15,D15)&lt;DateDuReporting,"En retard",""))</f>
        <v/>
      </c>
      <c r="J15" s="23" t="n"/>
      <c r="K15" s="10">
        <f>IF(OR(B15="",AND(D15="",E15=""),G15="Atteint",G15="Annulé"),"",IF(E15&lt;&gt;"",E15,D15)+ROW()/10000)</f>
        <v/>
      </c>
    </row>
    <row r="16" ht="18" customHeight="1">
      <c r="A16" s="49" t="n">
        <v>11</v>
      </c>
      <c r="B16" s="23" t="n"/>
      <c r="C16" s="15" t="n"/>
      <c r="D16" s="17" t="n"/>
      <c r="E16" s="17" t="n"/>
      <c r="F16" s="17" t="n"/>
      <c r="G16" s="15" t="n"/>
      <c r="H16" s="50">
        <f>IF(OR(B16="",D16=""),"",IF(F16&lt;&gt;"",F16,IF(E16&lt;&gt;"",E16,D16))-D16)</f>
        <v/>
      </c>
      <c r="I16" s="51">
        <f>IF(OR(B16="",AND(D16="",E16=""),G16="Atteint",G16="Annulé",DateDuReporting=""),"",IF(IF(E16&lt;&gt;"",E16,D16)&lt;DateDuReporting,"En retard",""))</f>
        <v/>
      </c>
      <c r="J16" s="23" t="n"/>
      <c r="K16" s="10">
        <f>IF(OR(B16="",AND(D16="",E16=""),G16="Atteint",G16="Annulé"),"",IF(E16&lt;&gt;"",E16,D16)+ROW()/10000)</f>
        <v/>
      </c>
    </row>
    <row r="17" ht="18" customHeight="1">
      <c r="A17" s="49" t="n">
        <v>12</v>
      </c>
      <c r="B17" s="23" t="n"/>
      <c r="C17" s="15" t="n"/>
      <c r="D17" s="17" t="n"/>
      <c r="E17" s="17" t="n"/>
      <c r="F17" s="17" t="n"/>
      <c r="G17" s="15" t="n"/>
      <c r="H17" s="50">
        <f>IF(OR(B17="",D17=""),"",IF(F17&lt;&gt;"",F17,IF(E17&lt;&gt;"",E17,D17))-D17)</f>
        <v/>
      </c>
      <c r="I17" s="51">
        <f>IF(OR(B17="",AND(D17="",E17=""),G17="Atteint",G17="Annulé",DateDuReporting=""),"",IF(IF(E17&lt;&gt;"",E17,D17)&lt;DateDuReporting,"En retard",""))</f>
        <v/>
      </c>
      <c r="J17" s="23" t="n"/>
      <c r="K17" s="10">
        <f>IF(OR(B17="",AND(D17="",E17=""),G17="Atteint",G17="Annulé"),"",IF(E17&lt;&gt;"",E17,D17)+ROW()/10000)</f>
        <v/>
      </c>
    </row>
    <row r="18" ht="18" customHeight="1">
      <c r="A18" s="49" t="n">
        <v>13</v>
      </c>
      <c r="B18" s="23" t="n"/>
      <c r="C18" s="15" t="n"/>
      <c r="D18" s="17" t="n"/>
      <c r="E18" s="17" t="n"/>
      <c r="F18" s="17" t="n"/>
      <c r="G18" s="15" t="n"/>
      <c r="H18" s="50">
        <f>IF(OR(B18="",D18=""),"",IF(F18&lt;&gt;"",F18,IF(E18&lt;&gt;"",E18,D18))-D18)</f>
        <v/>
      </c>
      <c r="I18" s="51">
        <f>IF(OR(B18="",AND(D18="",E18=""),G18="Atteint",G18="Annulé",DateDuReporting=""),"",IF(IF(E18&lt;&gt;"",E18,D18)&lt;DateDuReporting,"En retard",""))</f>
        <v/>
      </c>
      <c r="J18" s="23" t="n"/>
      <c r="K18" s="10">
        <f>IF(OR(B18="",AND(D18="",E18=""),G18="Atteint",G18="Annulé"),"",IF(E18&lt;&gt;"",E18,D18)+ROW()/10000)</f>
        <v/>
      </c>
    </row>
    <row r="19" ht="18" customHeight="1">
      <c r="A19" s="49" t="n">
        <v>14</v>
      </c>
      <c r="B19" s="23" t="n"/>
      <c r="C19" s="15" t="n"/>
      <c r="D19" s="17" t="n"/>
      <c r="E19" s="17" t="n"/>
      <c r="F19" s="17" t="n"/>
      <c r="G19" s="15" t="n"/>
      <c r="H19" s="50">
        <f>IF(OR(B19="",D19=""),"",IF(F19&lt;&gt;"",F19,IF(E19&lt;&gt;"",E19,D19))-D19)</f>
        <v/>
      </c>
      <c r="I19" s="51">
        <f>IF(OR(B19="",AND(D19="",E19=""),G19="Atteint",G19="Annulé",DateDuReporting=""),"",IF(IF(E19&lt;&gt;"",E19,D19)&lt;DateDuReporting,"En retard",""))</f>
        <v/>
      </c>
      <c r="J19" s="23" t="n"/>
      <c r="K19" s="10">
        <f>IF(OR(B19="",AND(D19="",E19=""),G19="Atteint",G19="Annulé"),"",IF(E19&lt;&gt;"",E19,D19)+ROW()/10000)</f>
        <v/>
      </c>
    </row>
    <row r="20" ht="18" customHeight="1">
      <c r="A20" s="49" t="n">
        <v>15</v>
      </c>
      <c r="B20" s="23" t="n"/>
      <c r="C20" s="15" t="n"/>
      <c r="D20" s="17" t="n"/>
      <c r="E20" s="17" t="n"/>
      <c r="F20" s="17" t="n"/>
      <c r="G20" s="15" t="n"/>
      <c r="H20" s="50">
        <f>IF(OR(B20="",D20=""),"",IF(F20&lt;&gt;"",F20,IF(E20&lt;&gt;"",E20,D20))-D20)</f>
        <v/>
      </c>
      <c r="I20" s="51">
        <f>IF(OR(B20="",AND(D20="",E20=""),G20="Atteint",G20="Annulé",DateDuReporting=""),"",IF(IF(E20&lt;&gt;"",E20,D20)&lt;DateDuReporting,"En retard",""))</f>
        <v/>
      </c>
      <c r="J20" s="23" t="n"/>
      <c r="K20" s="10">
        <f>IF(OR(B20="",AND(D20="",E20=""),G20="Atteint",G20="Annulé"),"",IF(E20&lt;&gt;"",E20,D20)+ROW()/10000)</f>
        <v/>
      </c>
    </row>
    <row r="21" ht="18" customHeight="1">
      <c r="A21" s="49" t="n">
        <v>16</v>
      </c>
      <c r="B21" s="23" t="n"/>
      <c r="C21" s="15" t="n"/>
      <c r="D21" s="17" t="n"/>
      <c r="E21" s="17" t="n"/>
      <c r="F21" s="17" t="n"/>
      <c r="G21" s="15" t="n"/>
      <c r="H21" s="50">
        <f>IF(OR(B21="",D21=""),"",IF(F21&lt;&gt;"",F21,IF(E21&lt;&gt;"",E21,D21))-D21)</f>
        <v/>
      </c>
      <c r="I21" s="51">
        <f>IF(OR(B21="",AND(D21="",E21=""),G21="Atteint",G21="Annulé",DateDuReporting=""),"",IF(IF(E21&lt;&gt;"",E21,D21)&lt;DateDuReporting,"En retard",""))</f>
        <v/>
      </c>
      <c r="J21" s="23" t="n"/>
      <c r="K21" s="10">
        <f>IF(OR(B21="",AND(D21="",E21=""),G21="Atteint",G21="Annulé"),"",IF(E21&lt;&gt;"",E21,D21)+ROW()/10000)</f>
        <v/>
      </c>
    </row>
    <row r="22" ht="18" customHeight="1">
      <c r="A22" s="49" t="n">
        <v>17</v>
      </c>
      <c r="B22" s="23" t="n"/>
      <c r="C22" s="15" t="n"/>
      <c r="D22" s="17" t="n"/>
      <c r="E22" s="17" t="n"/>
      <c r="F22" s="17" t="n"/>
      <c r="G22" s="15" t="n"/>
      <c r="H22" s="50">
        <f>IF(OR(B22="",D22=""),"",IF(F22&lt;&gt;"",F22,IF(E22&lt;&gt;"",E22,D22))-D22)</f>
        <v/>
      </c>
      <c r="I22" s="51">
        <f>IF(OR(B22="",AND(D22="",E22=""),G22="Atteint",G22="Annulé",DateDuReporting=""),"",IF(IF(E22&lt;&gt;"",E22,D22)&lt;DateDuReporting,"En retard",""))</f>
        <v/>
      </c>
      <c r="J22" s="23" t="n"/>
      <c r="K22" s="10">
        <f>IF(OR(B22="",AND(D22="",E22=""),G22="Atteint",G22="Annulé"),"",IF(E22&lt;&gt;"",E22,D22)+ROW()/10000)</f>
        <v/>
      </c>
    </row>
    <row r="23" ht="18" customHeight="1">
      <c r="A23" s="49" t="n">
        <v>18</v>
      </c>
      <c r="B23" s="23" t="n"/>
      <c r="C23" s="15" t="n"/>
      <c r="D23" s="17" t="n"/>
      <c r="E23" s="17" t="n"/>
      <c r="F23" s="17" t="n"/>
      <c r="G23" s="15" t="n"/>
      <c r="H23" s="50">
        <f>IF(OR(B23="",D23=""),"",IF(F23&lt;&gt;"",F23,IF(E23&lt;&gt;"",E23,D23))-D23)</f>
        <v/>
      </c>
      <c r="I23" s="51">
        <f>IF(OR(B23="",AND(D23="",E23=""),G23="Atteint",G23="Annulé",DateDuReporting=""),"",IF(IF(E23&lt;&gt;"",E23,D23)&lt;DateDuReporting,"En retard",""))</f>
        <v/>
      </c>
      <c r="J23" s="23" t="n"/>
      <c r="K23" s="10">
        <f>IF(OR(B23="",AND(D23="",E23=""),G23="Atteint",G23="Annulé"),"",IF(E23&lt;&gt;"",E23,D23)+ROW()/10000)</f>
        <v/>
      </c>
    </row>
    <row r="24" ht="18" customHeight="1">
      <c r="A24" s="49" t="n">
        <v>19</v>
      </c>
      <c r="B24" s="23" t="n"/>
      <c r="C24" s="15" t="n"/>
      <c r="D24" s="17" t="n"/>
      <c r="E24" s="17" t="n"/>
      <c r="F24" s="17" t="n"/>
      <c r="G24" s="15" t="n"/>
      <c r="H24" s="50">
        <f>IF(OR(B24="",D24=""),"",IF(F24&lt;&gt;"",F24,IF(E24&lt;&gt;"",E24,D24))-D24)</f>
        <v/>
      </c>
      <c r="I24" s="51">
        <f>IF(OR(B24="",AND(D24="",E24=""),G24="Atteint",G24="Annulé",DateDuReporting=""),"",IF(IF(E24&lt;&gt;"",E24,D24)&lt;DateDuReporting,"En retard",""))</f>
        <v/>
      </c>
      <c r="J24" s="23" t="n"/>
      <c r="K24" s="10">
        <f>IF(OR(B24="",AND(D24="",E24=""),G24="Atteint",G24="Annulé"),"",IF(E24&lt;&gt;"",E24,D24)+ROW()/10000)</f>
        <v/>
      </c>
    </row>
    <row r="25" ht="18" customHeight="1">
      <c r="A25" s="49" t="n">
        <v>20</v>
      </c>
      <c r="B25" s="23" t="n"/>
      <c r="C25" s="15" t="n"/>
      <c r="D25" s="17" t="n"/>
      <c r="E25" s="17" t="n"/>
      <c r="F25" s="17" t="n"/>
      <c r="G25" s="15" t="n"/>
      <c r="H25" s="50">
        <f>IF(OR(B25="",D25=""),"",IF(F25&lt;&gt;"",F25,IF(E25&lt;&gt;"",E25,D25))-D25)</f>
        <v/>
      </c>
      <c r="I25" s="51">
        <f>IF(OR(B25="",AND(D25="",E25=""),G25="Atteint",G25="Annulé",DateDuReporting=""),"",IF(IF(E25&lt;&gt;"",E25,D25)&lt;DateDuReporting,"En retard",""))</f>
        <v/>
      </c>
      <c r="J25" s="23" t="n"/>
      <c r="K25" s="10">
        <f>IF(OR(B25="",AND(D25="",E25=""),G25="Atteint",G25="Annulé"),"",IF(E25&lt;&gt;"",E25,D25)+ROW()/10000)</f>
        <v/>
      </c>
    </row>
    <row r="26" ht="18" customHeight="1">
      <c r="A26" s="49" t="n">
        <v>21</v>
      </c>
      <c r="B26" s="23" t="n"/>
      <c r="C26" s="15" t="n"/>
      <c r="D26" s="17" t="n"/>
      <c r="E26" s="17" t="n"/>
      <c r="F26" s="17" t="n"/>
      <c r="G26" s="15" t="n"/>
      <c r="H26" s="50">
        <f>IF(OR(B26="",D26=""),"",IF(F26&lt;&gt;"",F26,IF(E26&lt;&gt;"",E26,D26))-D26)</f>
        <v/>
      </c>
      <c r="I26" s="51">
        <f>IF(OR(B26="",AND(D26="",E26=""),G26="Atteint",G26="Annulé",DateDuReporting=""),"",IF(IF(E26&lt;&gt;"",E26,D26)&lt;DateDuReporting,"En retard",""))</f>
        <v/>
      </c>
      <c r="J26" s="23" t="n"/>
      <c r="K26" s="10">
        <f>IF(OR(B26="",AND(D26="",E26=""),G26="Atteint",G26="Annulé"),"",IF(E26&lt;&gt;"",E26,D26)+ROW()/10000)</f>
        <v/>
      </c>
    </row>
    <row r="27" ht="18" customHeight="1">
      <c r="A27" s="49" t="n">
        <v>22</v>
      </c>
      <c r="B27" s="23" t="n"/>
      <c r="C27" s="15" t="n"/>
      <c r="D27" s="17" t="n"/>
      <c r="E27" s="17" t="n"/>
      <c r="F27" s="17" t="n"/>
      <c r="G27" s="15" t="n"/>
      <c r="H27" s="50">
        <f>IF(OR(B27="",D27=""),"",IF(F27&lt;&gt;"",F27,IF(E27&lt;&gt;"",E27,D27))-D27)</f>
        <v/>
      </c>
      <c r="I27" s="51">
        <f>IF(OR(B27="",AND(D27="",E27=""),G27="Atteint",G27="Annulé",DateDuReporting=""),"",IF(IF(E27&lt;&gt;"",E27,D27)&lt;DateDuReporting,"En retard",""))</f>
        <v/>
      </c>
      <c r="J27" s="23" t="n"/>
      <c r="K27" s="10">
        <f>IF(OR(B27="",AND(D27="",E27=""),G27="Atteint",G27="Annulé"),"",IF(E27&lt;&gt;"",E27,D27)+ROW()/10000)</f>
        <v/>
      </c>
    </row>
    <row r="28" ht="18" customHeight="1">
      <c r="A28" s="49" t="n">
        <v>23</v>
      </c>
      <c r="B28" s="23" t="n"/>
      <c r="C28" s="15" t="n"/>
      <c r="D28" s="17" t="n"/>
      <c r="E28" s="17" t="n"/>
      <c r="F28" s="17" t="n"/>
      <c r="G28" s="15" t="n"/>
      <c r="H28" s="50">
        <f>IF(OR(B28="",D28=""),"",IF(F28&lt;&gt;"",F28,IF(E28&lt;&gt;"",E28,D28))-D28)</f>
        <v/>
      </c>
      <c r="I28" s="51">
        <f>IF(OR(B28="",AND(D28="",E28=""),G28="Atteint",G28="Annulé",DateDuReporting=""),"",IF(IF(E28&lt;&gt;"",E28,D28)&lt;DateDuReporting,"En retard",""))</f>
        <v/>
      </c>
      <c r="J28" s="23" t="n"/>
      <c r="K28" s="10">
        <f>IF(OR(B28="",AND(D28="",E28=""),G28="Atteint",G28="Annulé"),"",IF(E28&lt;&gt;"",E28,D28)+ROW()/10000)</f>
        <v/>
      </c>
    </row>
    <row r="29" ht="18" customHeight="1">
      <c r="A29" s="49" t="n">
        <v>24</v>
      </c>
      <c r="B29" s="23" t="n"/>
      <c r="C29" s="15" t="n"/>
      <c r="D29" s="17" t="n"/>
      <c r="E29" s="17" t="n"/>
      <c r="F29" s="17" t="n"/>
      <c r="G29" s="15" t="n"/>
      <c r="H29" s="50">
        <f>IF(OR(B29="",D29=""),"",IF(F29&lt;&gt;"",F29,IF(E29&lt;&gt;"",E29,D29))-D29)</f>
        <v/>
      </c>
      <c r="I29" s="51">
        <f>IF(OR(B29="",AND(D29="",E29=""),G29="Atteint",G29="Annulé",DateDuReporting=""),"",IF(IF(E29&lt;&gt;"",E29,D29)&lt;DateDuReporting,"En retard",""))</f>
        <v/>
      </c>
      <c r="J29" s="23" t="n"/>
      <c r="K29" s="10">
        <f>IF(OR(B29="",AND(D29="",E29=""),G29="Atteint",G29="Annulé"),"",IF(E29&lt;&gt;"",E29,D29)+ROW()/10000)</f>
        <v/>
      </c>
    </row>
    <row r="30" ht="18" customHeight="1">
      <c r="A30" s="49" t="n">
        <v>25</v>
      </c>
      <c r="B30" s="23" t="n"/>
      <c r="C30" s="15" t="n"/>
      <c r="D30" s="17" t="n"/>
      <c r="E30" s="17" t="n"/>
      <c r="F30" s="17" t="n"/>
      <c r="G30" s="15" t="n"/>
      <c r="H30" s="50">
        <f>IF(OR(B30="",D30=""),"",IF(F30&lt;&gt;"",F30,IF(E30&lt;&gt;"",E30,D30))-D30)</f>
        <v/>
      </c>
      <c r="I30" s="51">
        <f>IF(OR(B30="",AND(D30="",E30=""),G30="Atteint",G30="Annulé",DateDuReporting=""),"",IF(IF(E30&lt;&gt;"",E30,D30)&lt;DateDuReporting,"En retard",""))</f>
        <v/>
      </c>
      <c r="J30" s="23" t="n"/>
      <c r="K30" s="10">
        <f>IF(OR(B30="",AND(D30="",E30=""),G30="Atteint",G30="Annulé"),"",IF(E30&lt;&gt;"",E30,D30)+ROW()/10000)</f>
        <v/>
      </c>
    </row>
    <row r="31" ht="18" customHeight="1">
      <c r="A31" s="49" t="n">
        <v>26</v>
      </c>
      <c r="B31" s="23" t="n"/>
      <c r="C31" s="15" t="n"/>
      <c r="D31" s="17" t="n"/>
      <c r="E31" s="17" t="n"/>
      <c r="F31" s="17" t="n"/>
      <c r="G31" s="15" t="n"/>
      <c r="H31" s="50">
        <f>IF(OR(B31="",D31=""),"",IF(F31&lt;&gt;"",F31,IF(E31&lt;&gt;"",E31,D31))-D31)</f>
        <v/>
      </c>
      <c r="I31" s="51">
        <f>IF(OR(B31="",AND(D31="",E31=""),G31="Atteint",G31="Annulé",DateDuReporting=""),"",IF(IF(E31&lt;&gt;"",E31,D31)&lt;DateDuReporting,"En retard",""))</f>
        <v/>
      </c>
      <c r="J31" s="23" t="n"/>
      <c r="K31" s="10">
        <f>IF(OR(B31="",AND(D31="",E31=""),G31="Atteint",G31="Annulé"),"",IF(E31&lt;&gt;"",E31,D31)+ROW()/10000)</f>
        <v/>
      </c>
    </row>
    <row r="32" ht="18" customHeight="1">
      <c r="A32" s="49" t="n">
        <v>27</v>
      </c>
      <c r="B32" s="23" t="n"/>
      <c r="C32" s="15" t="n"/>
      <c r="D32" s="17" t="n"/>
      <c r="E32" s="17" t="n"/>
      <c r="F32" s="17" t="n"/>
      <c r="G32" s="15" t="n"/>
      <c r="H32" s="50">
        <f>IF(OR(B32="",D32=""),"",IF(F32&lt;&gt;"",F32,IF(E32&lt;&gt;"",E32,D32))-D32)</f>
        <v/>
      </c>
      <c r="I32" s="51">
        <f>IF(OR(B32="",AND(D32="",E32=""),G32="Atteint",G32="Annulé",DateDuReporting=""),"",IF(IF(E32&lt;&gt;"",E32,D32)&lt;DateDuReporting,"En retard",""))</f>
        <v/>
      </c>
      <c r="J32" s="23" t="n"/>
      <c r="K32" s="10">
        <f>IF(OR(B32="",AND(D32="",E32=""),G32="Atteint",G32="Annulé"),"",IF(E32&lt;&gt;"",E32,D32)+ROW()/10000)</f>
        <v/>
      </c>
    </row>
    <row r="33" ht="18" customHeight="1">
      <c r="A33" s="49" t="n">
        <v>28</v>
      </c>
      <c r="B33" s="23" t="n"/>
      <c r="C33" s="15" t="n"/>
      <c r="D33" s="17" t="n"/>
      <c r="E33" s="17" t="n"/>
      <c r="F33" s="17" t="n"/>
      <c r="G33" s="15" t="n"/>
      <c r="H33" s="50">
        <f>IF(OR(B33="",D33=""),"",IF(F33&lt;&gt;"",F33,IF(E33&lt;&gt;"",E33,D33))-D33)</f>
        <v/>
      </c>
      <c r="I33" s="51">
        <f>IF(OR(B33="",AND(D33="",E33=""),G33="Atteint",G33="Annulé",DateDuReporting=""),"",IF(IF(E33&lt;&gt;"",E33,D33)&lt;DateDuReporting,"En retard",""))</f>
        <v/>
      </c>
      <c r="J33" s="23" t="n"/>
      <c r="K33" s="10">
        <f>IF(OR(B33="",AND(D33="",E33=""),G33="Atteint",G33="Annulé"),"",IF(E33&lt;&gt;"",E33,D33)+ROW()/10000)</f>
        <v/>
      </c>
    </row>
    <row r="34" ht="18" customHeight="1">
      <c r="A34" s="49" t="n">
        <v>29</v>
      </c>
      <c r="B34" s="23" t="n"/>
      <c r="C34" s="15" t="n"/>
      <c r="D34" s="17" t="n"/>
      <c r="E34" s="17" t="n"/>
      <c r="F34" s="17" t="n"/>
      <c r="G34" s="15" t="n"/>
      <c r="H34" s="50">
        <f>IF(OR(B34="",D34=""),"",IF(F34&lt;&gt;"",F34,IF(E34&lt;&gt;"",E34,D34))-D34)</f>
        <v/>
      </c>
      <c r="I34" s="51">
        <f>IF(OR(B34="",AND(D34="",E34=""),G34="Atteint",G34="Annulé",DateDuReporting=""),"",IF(IF(E34&lt;&gt;"",E34,D34)&lt;DateDuReporting,"En retard",""))</f>
        <v/>
      </c>
      <c r="J34" s="23" t="n"/>
      <c r="K34" s="10">
        <f>IF(OR(B34="",AND(D34="",E34=""),G34="Atteint",G34="Annulé"),"",IF(E34&lt;&gt;"",E34,D34)+ROW()/10000)</f>
        <v/>
      </c>
    </row>
    <row r="35" ht="18" customHeight="1">
      <c r="A35" s="49" t="n">
        <v>30</v>
      </c>
      <c r="B35" s="23" t="n"/>
      <c r="C35" s="15" t="n"/>
      <c r="D35" s="17" t="n"/>
      <c r="E35" s="17" t="n"/>
      <c r="F35" s="17" t="n"/>
      <c r="G35" s="15" t="n"/>
      <c r="H35" s="50">
        <f>IF(OR(B35="",D35=""),"",IF(F35&lt;&gt;"",F35,IF(E35&lt;&gt;"",E35,D35))-D35)</f>
        <v/>
      </c>
      <c r="I35" s="51">
        <f>IF(OR(B35="",AND(D35="",E35=""),G35="Atteint",G35="Annulé",DateDuReporting=""),"",IF(IF(E35&lt;&gt;"",E35,D35)&lt;DateDuReporting,"En retard",""))</f>
        <v/>
      </c>
      <c r="J35" s="23" t="n"/>
      <c r="K35" s="10">
        <f>IF(OR(B35="",AND(D35="",E35=""),G35="Atteint",G35="Annulé"),"",IF(E35&lt;&gt;"",E35,D35)+ROW()/10000)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">
    <mergeCell ref="A1:J1"/>
    <mergeCell ref="A2:J2"/>
  </mergeCells>
  <conditionalFormatting sqref="I6:I35">
    <cfRule type="expression" priority="1" dxfId="0" stopIfTrue="0">
      <formula>I6&lt;&gt;""</formula>
    </cfRule>
  </conditionalFormatting>
  <conditionalFormatting sqref="H6:H35">
    <cfRule type="expression" priority="2" dxfId="0" stopIfTrue="0">
      <formula>AND(ISNUMBER(H6),H6&gt;0)</formula>
    </cfRule>
  </conditionalFormatting>
  <dataValidations count="2">
    <dataValidation sqref="D6:F35" showDropDown="0" showInputMessage="0" showErrorMessage="1" allowBlank="1" errorTitle="Date attendue" error="Saisissez une date (jj/mm/aaaa)." type="date" operator="greaterThanOrEqual">
      <formula1>36526</formula1>
    </dataValidation>
    <dataValidation sqref="G6:G35" showDropDown="0" showInputMessage="0" showErrorMessage="1" allowBlank="1" errorTitle="Valeur de la liste" error="Choisissez dans la liste." type="list">
      <formula1>"À venir,En cours,Atteint,Reporté,Annulé"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M48"/>
  <sheetViews>
    <sheetView showGridLines="0" zoomScale="10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6" customWidth="1" min="2" max="2"/>
    <col width="16" customWidth="1" min="3" max="3"/>
    <col width="18" customWidth="1" min="4" max="4"/>
    <col width="12" customWidth="1" min="5" max="5"/>
    <col width="11" customWidth="1" min="6" max="6"/>
    <col width="10" customWidth="1" min="7" max="7"/>
    <col width="11" customWidth="1" min="8" max="8"/>
    <col width="42" customWidth="1" min="9" max="9"/>
    <col width="13" customWidth="1" min="10" max="10"/>
    <col width="15" customWidth="1" min="11" max="11"/>
    <col width="13" customWidth="1" min="12" max="12"/>
    <col hidden="1" width="4" customWidth="1" min="13" max="13"/>
  </cols>
  <sheetData>
    <row r="1" ht="26" customHeight="1">
      <c r="A1" s="12" t="inlineStr">
        <is>
          <t>Registre des risques</t>
        </is>
      </c>
    </row>
    <row r="2" ht="28" customHeight="1">
      <c r="A2" s="13" t="inlineStr">
        <is>
          <t>Criticité = probabilité × impact, de 1 à 16. Un risque clos reste au registre pour l’historique.</t>
        </is>
      </c>
    </row>
    <row r="3">
      <c r="B3" s="52" t="inlineStr">
        <is>
          <t>Probabilité : 1 peu probable · 2 possible · 3 probable · 4 quasi certain</t>
        </is>
      </c>
    </row>
    <row r="4">
      <c r="B4" s="52" t="inlineStr">
        <is>
          <t>Impact : 1 mineur · 2 modéré · 3 important · 4 majeur</t>
        </is>
      </c>
    </row>
    <row r="5" ht="20" customHeight="1">
      <c r="B5" s="53" t="inlineStr">
        <is>
          <t>Seuils des niveaux (modifiables) :</t>
        </is>
      </c>
      <c r="C5" s="16" t="inlineStr">
        <is>
          <t>Critique ≥</t>
        </is>
      </c>
      <c r="D5" s="54" t="n">
        <v>12</v>
      </c>
      <c r="E5" s="16" t="inlineStr">
        <is>
          <t>Élevé ≥</t>
        </is>
      </c>
      <c r="F5" s="54" t="n">
        <v>8</v>
      </c>
      <c r="G5" s="16" t="inlineStr">
        <is>
          <t>Modéré ≥</t>
        </is>
      </c>
      <c r="H5" s="54" t="n">
        <v>4</v>
      </c>
    </row>
    <row r="7" ht="30" customHeight="1">
      <c r="A7" s="47" t="inlineStr">
        <is>
          <t>N°</t>
        </is>
      </c>
      <c r="B7" s="47" t="inlineStr">
        <is>
          <t>Risque (cause, événement, conséquence)</t>
        </is>
      </c>
      <c r="C7" s="47" t="inlineStr">
        <is>
          <t>Catégorie</t>
        </is>
      </c>
      <c r="D7" s="47" t="inlineStr">
        <is>
          <t>Propriétaire</t>
        </is>
      </c>
      <c r="E7" s="47" t="inlineStr">
        <is>
          <t>Probabilité (1 à 4)</t>
        </is>
      </c>
      <c r="F7" s="47" t="inlineStr">
        <is>
          <t>Impact (1 à 4)</t>
        </is>
      </c>
      <c r="G7" s="47" t="inlineStr">
        <is>
          <t>Criticité</t>
        </is>
      </c>
      <c r="H7" s="47" t="inlineStr">
        <is>
          <t>Niveau</t>
        </is>
      </c>
      <c r="I7" s="47" t="inlineStr">
        <is>
          <t>Réponse et actions</t>
        </is>
      </c>
      <c r="J7" s="47" t="inlineStr">
        <is>
          <t>Échéance</t>
        </is>
      </c>
      <c r="K7" s="47" t="inlineStr">
        <is>
          <t>Statut</t>
        </is>
      </c>
      <c r="L7" s="47" t="inlineStr">
        <is>
          <t>Dernière revue</t>
        </is>
      </c>
    </row>
    <row r="8" ht="28" customHeight="1">
      <c r="A8" s="48" t="inlineStr">
        <is>
          <t>Ex.</t>
        </is>
      </c>
      <c r="B8" s="48" t="inlineStr">
        <is>
          <t>Exemple fictif : le fournisseur livre l’interface en retard, la recette glisse.</t>
        </is>
      </c>
      <c r="C8" s="48" t="inlineStr">
        <is>
          <t>Fournisseurs</t>
        </is>
      </c>
      <c r="D8" s="48" t="inlineStr">
        <is>
          <t>Chef de projet</t>
        </is>
      </c>
      <c r="E8" s="48" t="n">
        <v>3</v>
      </c>
      <c r="F8" s="48" t="n">
        <v>3</v>
      </c>
      <c r="G8" s="48" t="n">
        <v>9</v>
      </c>
      <c r="H8" s="48" t="inlineStr">
        <is>
          <t>Élevé</t>
        </is>
      </c>
      <c r="I8" s="48" t="inlineStr">
        <is>
          <t>Exemple fictif : point hebdomadaire avec le fournisseur, plan B chiffré.</t>
        </is>
      </c>
      <c r="J8" s="48" t="inlineStr"/>
      <c r="K8" s="48" t="inlineStr">
        <is>
          <t>Ouvert</t>
        </is>
      </c>
      <c r="L8" s="48" t="inlineStr"/>
    </row>
    <row r="9" ht="18" customHeight="1">
      <c r="A9" s="49" t="n">
        <v>1</v>
      </c>
      <c r="B9" s="23" t="n"/>
      <c r="C9" s="15" t="n"/>
      <c r="D9" s="15" t="n"/>
      <c r="E9" s="54" t="n"/>
      <c r="F9" s="54" t="n"/>
      <c r="G9" s="55">
        <f>IF(OR(E9="",F9=""),"",E9*F9)</f>
        <v/>
      </c>
      <c r="H9" s="56">
        <f>IF(G9="","",IF(G9&gt;=SeuilCritique,"Critique",IF(G9&gt;=SeuilEleve,"Élevé",IF(G9&gt;=SeuilModere,"Modéré","Faible"))))</f>
        <v/>
      </c>
      <c r="I9" s="23" t="n"/>
      <c r="J9" s="17" t="n"/>
      <c r="K9" s="15" t="n"/>
      <c r="L9" s="17" t="n"/>
      <c r="M9" s="10">
        <f>IF(OR(G9="",K9="Clos"),"",G9+(1000-ROW())/100000)</f>
        <v/>
      </c>
    </row>
    <row r="10" ht="18" customHeight="1">
      <c r="A10" s="49" t="n">
        <v>2</v>
      </c>
      <c r="B10" s="23" t="n"/>
      <c r="C10" s="15" t="n"/>
      <c r="D10" s="15" t="n"/>
      <c r="E10" s="54" t="n"/>
      <c r="F10" s="54" t="n"/>
      <c r="G10" s="55">
        <f>IF(OR(E10="",F10=""),"",E10*F10)</f>
        <v/>
      </c>
      <c r="H10" s="56">
        <f>IF(G10="","",IF(G10&gt;=SeuilCritique,"Critique",IF(G10&gt;=SeuilEleve,"Élevé",IF(G10&gt;=SeuilModere,"Modéré","Faible"))))</f>
        <v/>
      </c>
      <c r="I10" s="23" t="n"/>
      <c r="J10" s="17" t="n"/>
      <c r="K10" s="15" t="n"/>
      <c r="L10" s="17" t="n"/>
      <c r="M10" s="10">
        <f>IF(OR(G10="",K10="Clos"),"",G10+(1000-ROW())/100000)</f>
        <v/>
      </c>
    </row>
    <row r="11" ht="18" customHeight="1">
      <c r="A11" s="49" t="n">
        <v>3</v>
      </c>
      <c r="B11" s="23" t="n"/>
      <c r="C11" s="15" t="n"/>
      <c r="D11" s="15" t="n"/>
      <c r="E11" s="54" t="n"/>
      <c r="F11" s="54" t="n"/>
      <c r="G11" s="55">
        <f>IF(OR(E11="",F11=""),"",E11*F11)</f>
        <v/>
      </c>
      <c r="H11" s="56">
        <f>IF(G11="","",IF(G11&gt;=SeuilCritique,"Critique",IF(G11&gt;=SeuilEleve,"Élevé",IF(G11&gt;=SeuilModere,"Modéré","Faible"))))</f>
        <v/>
      </c>
      <c r="I11" s="23" t="n"/>
      <c r="J11" s="17" t="n"/>
      <c r="K11" s="15" t="n"/>
      <c r="L11" s="17" t="n"/>
      <c r="M11" s="10">
        <f>IF(OR(G11="",K11="Clos"),"",G11+(1000-ROW())/100000)</f>
        <v/>
      </c>
    </row>
    <row r="12" ht="18" customHeight="1">
      <c r="A12" s="49" t="n">
        <v>4</v>
      </c>
      <c r="B12" s="23" t="n"/>
      <c r="C12" s="15" t="n"/>
      <c r="D12" s="15" t="n"/>
      <c r="E12" s="54" t="n"/>
      <c r="F12" s="54" t="n"/>
      <c r="G12" s="55">
        <f>IF(OR(E12="",F12=""),"",E12*F12)</f>
        <v/>
      </c>
      <c r="H12" s="56">
        <f>IF(G12="","",IF(G12&gt;=SeuilCritique,"Critique",IF(G12&gt;=SeuilEleve,"Élevé",IF(G12&gt;=SeuilModere,"Modéré","Faible"))))</f>
        <v/>
      </c>
      <c r="I12" s="23" t="n"/>
      <c r="J12" s="17" t="n"/>
      <c r="K12" s="15" t="n"/>
      <c r="L12" s="17" t="n"/>
      <c r="M12" s="10">
        <f>IF(OR(G12="",K12="Clos"),"",G12+(1000-ROW())/100000)</f>
        <v/>
      </c>
    </row>
    <row r="13" ht="18" customHeight="1">
      <c r="A13" s="49" t="n">
        <v>5</v>
      </c>
      <c r="B13" s="23" t="n"/>
      <c r="C13" s="15" t="n"/>
      <c r="D13" s="15" t="n"/>
      <c r="E13" s="54" t="n"/>
      <c r="F13" s="54" t="n"/>
      <c r="G13" s="55">
        <f>IF(OR(E13="",F13=""),"",E13*F13)</f>
        <v/>
      </c>
      <c r="H13" s="56">
        <f>IF(G13="","",IF(G13&gt;=SeuilCritique,"Critique",IF(G13&gt;=SeuilEleve,"Élevé",IF(G13&gt;=SeuilModere,"Modéré","Faible"))))</f>
        <v/>
      </c>
      <c r="I13" s="23" t="n"/>
      <c r="J13" s="17" t="n"/>
      <c r="K13" s="15" t="n"/>
      <c r="L13" s="17" t="n"/>
      <c r="M13" s="10">
        <f>IF(OR(G13="",K13="Clos"),"",G13+(1000-ROW())/100000)</f>
        <v/>
      </c>
    </row>
    <row r="14" ht="18" customHeight="1">
      <c r="A14" s="49" t="n">
        <v>6</v>
      </c>
      <c r="B14" s="23" t="n"/>
      <c r="C14" s="15" t="n"/>
      <c r="D14" s="15" t="n"/>
      <c r="E14" s="54" t="n"/>
      <c r="F14" s="54" t="n"/>
      <c r="G14" s="55">
        <f>IF(OR(E14="",F14=""),"",E14*F14)</f>
        <v/>
      </c>
      <c r="H14" s="56">
        <f>IF(G14="","",IF(G14&gt;=SeuilCritique,"Critique",IF(G14&gt;=SeuilEleve,"Élevé",IF(G14&gt;=SeuilModere,"Modéré","Faible"))))</f>
        <v/>
      </c>
      <c r="I14" s="23" t="n"/>
      <c r="J14" s="17" t="n"/>
      <c r="K14" s="15" t="n"/>
      <c r="L14" s="17" t="n"/>
      <c r="M14" s="10">
        <f>IF(OR(G14="",K14="Clos"),"",G14+(1000-ROW())/100000)</f>
        <v/>
      </c>
    </row>
    <row r="15" ht="18" customHeight="1">
      <c r="A15" s="49" t="n">
        <v>7</v>
      </c>
      <c r="B15" s="23" t="n"/>
      <c r="C15" s="15" t="n"/>
      <c r="D15" s="15" t="n"/>
      <c r="E15" s="54" t="n"/>
      <c r="F15" s="54" t="n"/>
      <c r="G15" s="55">
        <f>IF(OR(E15="",F15=""),"",E15*F15)</f>
        <v/>
      </c>
      <c r="H15" s="56">
        <f>IF(G15="","",IF(G15&gt;=SeuilCritique,"Critique",IF(G15&gt;=SeuilEleve,"Élevé",IF(G15&gt;=SeuilModere,"Modéré","Faible"))))</f>
        <v/>
      </c>
      <c r="I15" s="23" t="n"/>
      <c r="J15" s="17" t="n"/>
      <c r="K15" s="15" t="n"/>
      <c r="L15" s="17" t="n"/>
      <c r="M15" s="10">
        <f>IF(OR(G15="",K15="Clos"),"",G15+(1000-ROW())/100000)</f>
        <v/>
      </c>
    </row>
    <row r="16" ht="18" customHeight="1">
      <c r="A16" s="49" t="n">
        <v>8</v>
      </c>
      <c r="B16" s="23" t="n"/>
      <c r="C16" s="15" t="n"/>
      <c r="D16" s="15" t="n"/>
      <c r="E16" s="54" t="n"/>
      <c r="F16" s="54" t="n"/>
      <c r="G16" s="55">
        <f>IF(OR(E16="",F16=""),"",E16*F16)</f>
        <v/>
      </c>
      <c r="H16" s="56">
        <f>IF(G16="","",IF(G16&gt;=SeuilCritique,"Critique",IF(G16&gt;=SeuilEleve,"Élevé",IF(G16&gt;=SeuilModere,"Modéré","Faible"))))</f>
        <v/>
      </c>
      <c r="I16" s="23" t="n"/>
      <c r="J16" s="17" t="n"/>
      <c r="K16" s="15" t="n"/>
      <c r="L16" s="17" t="n"/>
      <c r="M16" s="10">
        <f>IF(OR(G16="",K16="Clos"),"",G16+(1000-ROW())/100000)</f>
        <v/>
      </c>
    </row>
    <row r="17" ht="18" customHeight="1">
      <c r="A17" s="49" t="n">
        <v>9</v>
      </c>
      <c r="B17" s="23" t="n"/>
      <c r="C17" s="15" t="n"/>
      <c r="D17" s="15" t="n"/>
      <c r="E17" s="54" t="n"/>
      <c r="F17" s="54" t="n"/>
      <c r="G17" s="55">
        <f>IF(OR(E17="",F17=""),"",E17*F17)</f>
        <v/>
      </c>
      <c r="H17" s="56">
        <f>IF(G17="","",IF(G17&gt;=SeuilCritique,"Critique",IF(G17&gt;=SeuilEleve,"Élevé",IF(G17&gt;=SeuilModere,"Modéré","Faible"))))</f>
        <v/>
      </c>
      <c r="I17" s="23" t="n"/>
      <c r="J17" s="17" t="n"/>
      <c r="K17" s="15" t="n"/>
      <c r="L17" s="17" t="n"/>
      <c r="M17" s="10">
        <f>IF(OR(G17="",K17="Clos"),"",G17+(1000-ROW())/100000)</f>
        <v/>
      </c>
    </row>
    <row r="18" ht="18" customHeight="1">
      <c r="A18" s="49" t="n">
        <v>10</v>
      </c>
      <c r="B18" s="23" t="n"/>
      <c r="C18" s="15" t="n"/>
      <c r="D18" s="15" t="n"/>
      <c r="E18" s="54" t="n"/>
      <c r="F18" s="54" t="n"/>
      <c r="G18" s="55">
        <f>IF(OR(E18="",F18=""),"",E18*F18)</f>
        <v/>
      </c>
      <c r="H18" s="56">
        <f>IF(G18="","",IF(G18&gt;=SeuilCritique,"Critique",IF(G18&gt;=SeuilEleve,"Élevé",IF(G18&gt;=SeuilModere,"Modéré","Faible"))))</f>
        <v/>
      </c>
      <c r="I18" s="23" t="n"/>
      <c r="J18" s="17" t="n"/>
      <c r="K18" s="15" t="n"/>
      <c r="L18" s="17" t="n"/>
      <c r="M18" s="10">
        <f>IF(OR(G18="",K18="Clos"),"",G18+(1000-ROW())/100000)</f>
        <v/>
      </c>
    </row>
    <row r="19" ht="18" customHeight="1">
      <c r="A19" s="49" t="n">
        <v>11</v>
      </c>
      <c r="B19" s="23" t="n"/>
      <c r="C19" s="15" t="n"/>
      <c r="D19" s="15" t="n"/>
      <c r="E19" s="54" t="n"/>
      <c r="F19" s="54" t="n"/>
      <c r="G19" s="55">
        <f>IF(OR(E19="",F19=""),"",E19*F19)</f>
        <v/>
      </c>
      <c r="H19" s="56">
        <f>IF(G19="","",IF(G19&gt;=SeuilCritique,"Critique",IF(G19&gt;=SeuilEleve,"Élevé",IF(G19&gt;=SeuilModere,"Modéré","Faible"))))</f>
        <v/>
      </c>
      <c r="I19" s="23" t="n"/>
      <c r="J19" s="17" t="n"/>
      <c r="K19" s="15" t="n"/>
      <c r="L19" s="17" t="n"/>
      <c r="M19" s="10">
        <f>IF(OR(G19="",K19="Clos"),"",G19+(1000-ROW())/100000)</f>
        <v/>
      </c>
    </row>
    <row r="20" ht="18" customHeight="1">
      <c r="A20" s="49" t="n">
        <v>12</v>
      </c>
      <c r="B20" s="23" t="n"/>
      <c r="C20" s="15" t="n"/>
      <c r="D20" s="15" t="n"/>
      <c r="E20" s="54" t="n"/>
      <c r="F20" s="54" t="n"/>
      <c r="G20" s="55">
        <f>IF(OR(E20="",F20=""),"",E20*F20)</f>
        <v/>
      </c>
      <c r="H20" s="56">
        <f>IF(G20="","",IF(G20&gt;=SeuilCritique,"Critique",IF(G20&gt;=SeuilEleve,"Élevé",IF(G20&gt;=SeuilModere,"Modéré","Faible"))))</f>
        <v/>
      </c>
      <c r="I20" s="23" t="n"/>
      <c r="J20" s="17" t="n"/>
      <c r="K20" s="15" t="n"/>
      <c r="L20" s="17" t="n"/>
      <c r="M20" s="10">
        <f>IF(OR(G20="",K20="Clos"),"",G20+(1000-ROW())/100000)</f>
        <v/>
      </c>
    </row>
    <row r="21" ht="18" customHeight="1">
      <c r="A21" s="49" t="n">
        <v>13</v>
      </c>
      <c r="B21" s="23" t="n"/>
      <c r="C21" s="15" t="n"/>
      <c r="D21" s="15" t="n"/>
      <c r="E21" s="54" t="n"/>
      <c r="F21" s="54" t="n"/>
      <c r="G21" s="55">
        <f>IF(OR(E21="",F21=""),"",E21*F21)</f>
        <v/>
      </c>
      <c r="H21" s="56">
        <f>IF(G21="","",IF(G21&gt;=SeuilCritique,"Critique",IF(G21&gt;=SeuilEleve,"Élevé",IF(G21&gt;=SeuilModere,"Modéré","Faible"))))</f>
        <v/>
      </c>
      <c r="I21" s="23" t="n"/>
      <c r="J21" s="17" t="n"/>
      <c r="K21" s="15" t="n"/>
      <c r="L21" s="17" t="n"/>
      <c r="M21" s="10">
        <f>IF(OR(G21="",K21="Clos"),"",G21+(1000-ROW())/100000)</f>
        <v/>
      </c>
    </row>
    <row r="22" ht="18" customHeight="1">
      <c r="A22" s="49" t="n">
        <v>14</v>
      </c>
      <c r="B22" s="23" t="n"/>
      <c r="C22" s="15" t="n"/>
      <c r="D22" s="15" t="n"/>
      <c r="E22" s="54" t="n"/>
      <c r="F22" s="54" t="n"/>
      <c r="G22" s="55">
        <f>IF(OR(E22="",F22=""),"",E22*F22)</f>
        <v/>
      </c>
      <c r="H22" s="56">
        <f>IF(G22="","",IF(G22&gt;=SeuilCritique,"Critique",IF(G22&gt;=SeuilEleve,"Élevé",IF(G22&gt;=SeuilModere,"Modéré","Faible"))))</f>
        <v/>
      </c>
      <c r="I22" s="23" t="n"/>
      <c r="J22" s="17" t="n"/>
      <c r="K22" s="15" t="n"/>
      <c r="L22" s="17" t="n"/>
      <c r="M22" s="10">
        <f>IF(OR(G22="",K22="Clos"),"",G22+(1000-ROW())/100000)</f>
        <v/>
      </c>
    </row>
    <row r="23" ht="18" customHeight="1">
      <c r="A23" s="49" t="n">
        <v>15</v>
      </c>
      <c r="B23" s="23" t="n"/>
      <c r="C23" s="15" t="n"/>
      <c r="D23" s="15" t="n"/>
      <c r="E23" s="54" t="n"/>
      <c r="F23" s="54" t="n"/>
      <c r="G23" s="55">
        <f>IF(OR(E23="",F23=""),"",E23*F23)</f>
        <v/>
      </c>
      <c r="H23" s="56">
        <f>IF(G23="","",IF(G23&gt;=SeuilCritique,"Critique",IF(G23&gt;=SeuilEleve,"Élevé",IF(G23&gt;=SeuilModere,"Modéré","Faible"))))</f>
        <v/>
      </c>
      <c r="I23" s="23" t="n"/>
      <c r="J23" s="17" t="n"/>
      <c r="K23" s="15" t="n"/>
      <c r="L23" s="17" t="n"/>
      <c r="M23" s="10">
        <f>IF(OR(G23="",K23="Clos"),"",G23+(1000-ROW())/100000)</f>
        <v/>
      </c>
    </row>
    <row r="24" ht="18" customHeight="1">
      <c r="A24" s="49" t="n">
        <v>16</v>
      </c>
      <c r="B24" s="23" t="n"/>
      <c r="C24" s="15" t="n"/>
      <c r="D24" s="15" t="n"/>
      <c r="E24" s="54" t="n"/>
      <c r="F24" s="54" t="n"/>
      <c r="G24" s="55">
        <f>IF(OR(E24="",F24=""),"",E24*F24)</f>
        <v/>
      </c>
      <c r="H24" s="56">
        <f>IF(G24="","",IF(G24&gt;=SeuilCritique,"Critique",IF(G24&gt;=SeuilEleve,"Élevé",IF(G24&gt;=SeuilModere,"Modéré","Faible"))))</f>
        <v/>
      </c>
      <c r="I24" s="23" t="n"/>
      <c r="J24" s="17" t="n"/>
      <c r="K24" s="15" t="n"/>
      <c r="L24" s="17" t="n"/>
      <c r="M24" s="10">
        <f>IF(OR(G24="",K24="Clos"),"",G24+(1000-ROW())/100000)</f>
        <v/>
      </c>
    </row>
    <row r="25" ht="18" customHeight="1">
      <c r="A25" s="49" t="n">
        <v>17</v>
      </c>
      <c r="B25" s="23" t="n"/>
      <c r="C25" s="15" t="n"/>
      <c r="D25" s="15" t="n"/>
      <c r="E25" s="54" t="n"/>
      <c r="F25" s="54" t="n"/>
      <c r="G25" s="55">
        <f>IF(OR(E25="",F25=""),"",E25*F25)</f>
        <v/>
      </c>
      <c r="H25" s="56">
        <f>IF(G25="","",IF(G25&gt;=SeuilCritique,"Critique",IF(G25&gt;=SeuilEleve,"Élevé",IF(G25&gt;=SeuilModere,"Modéré","Faible"))))</f>
        <v/>
      </c>
      <c r="I25" s="23" t="n"/>
      <c r="J25" s="17" t="n"/>
      <c r="K25" s="15" t="n"/>
      <c r="L25" s="17" t="n"/>
      <c r="M25" s="10">
        <f>IF(OR(G25="",K25="Clos"),"",G25+(1000-ROW())/100000)</f>
        <v/>
      </c>
    </row>
    <row r="26" ht="18" customHeight="1">
      <c r="A26" s="49" t="n">
        <v>18</v>
      </c>
      <c r="B26" s="23" t="n"/>
      <c r="C26" s="15" t="n"/>
      <c r="D26" s="15" t="n"/>
      <c r="E26" s="54" t="n"/>
      <c r="F26" s="54" t="n"/>
      <c r="G26" s="55">
        <f>IF(OR(E26="",F26=""),"",E26*F26)</f>
        <v/>
      </c>
      <c r="H26" s="56">
        <f>IF(G26="","",IF(G26&gt;=SeuilCritique,"Critique",IF(G26&gt;=SeuilEleve,"Élevé",IF(G26&gt;=SeuilModere,"Modéré","Faible"))))</f>
        <v/>
      </c>
      <c r="I26" s="23" t="n"/>
      <c r="J26" s="17" t="n"/>
      <c r="K26" s="15" t="n"/>
      <c r="L26" s="17" t="n"/>
      <c r="M26" s="10">
        <f>IF(OR(G26="",K26="Clos"),"",G26+(1000-ROW())/100000)</f>
        <v/>
      </c>
    </row>
    <row r="27" ht="18" customHeight="1">
      <c r="A27" s="49" t="n">
        <v>19</v>
      </c>
      <c r="B27" s="23" t="n"/>
      <c r="C27" s="15" t="n"/>
      <c r="D27" s="15" t="n"/>
      <c r="E27" s="54" t="n"/>
      <c r="F27" s="54" t="n"/>
      <c r="G27" s="55">
        <f>IF(OR(E27="",F27=""),"",E27*F27)</f>
        <v/>
      </c>
      <c r="H27" s="56">
        <f>IF(G27="","",IF(G27&gt;=SeuilCritique,"Critique",IF(G27&gt;=SeuilEleve,"Élevé",IF(G27&gt;=SeuilModere,"Modéré","Faible"))))</f>
        <v/>
      </c>
      <c r="I27" s="23" t="n"/>
      <c r="J27" s="17" t="n"/>
      <c r="K27" s="15" t="n"/>
      <c r="L27" s="17" t="n"/>
      <c r="M27" s="10">
        <f>IF(OR(G27="",K27="Clos"),"",G27+(1000-ROW())/100000)</f>
        <v/>
      </c>
    </row>
    <row r="28" ht="18" customHeight="1">
      <c r="A28" s="49" t="n">
        <v>20</v>
      </c>
      <c r="B28" s="23" t="n"/>
      <c r="C28" s="15" t="n"/>
      <c r="D28" s="15" t="n"/>
      <c r="E28" s="54" t="n"/>
      <c r="F28" s="54" t="n"/>
      <c r="G28" s="55">
        <f>IF(OR(E28="",F28=""),"",E28*F28)</f>
        <v/>
      </c>
      <c r="H28" s="56">
        <f>IF(G28="","",IF(G28&gt;=SeuilCritique,"Critique",IF(G28&gt;=SeuilEleve,"Élevé",IF(G28&gt;=SeuilModere,"Modéré","Faible"))))</f>
        <v/>
      </c>
      <c r="I28" s="23" t="n"/>
      <c r="J28" s="17" t="n"/>
      <c r="K28" s="15" t="n"/>
      <c r="L28" s="17" t="n"/>
      <c r="M28" s="10">
        <f>IF(OR(G28="",K28="Clos"),"",G28+(1000-ROW())/100000)</f>
        <v/>
      </c>
    </row>
    <row r="29" ht="18" customHeight="1">
      <c r="A29" s="49" t="n">
        <v>21</v>
      </c>
      <c r="B29" s="23" t="n"/>
      <c r="C29" s="15" t="n"/>
      <c r="D29" s="15" t="n"/>
      <c r="E29" s="54" t="n"/>
      <c r="F29" s="54" t="n"/>
      <c r="G29" s="55">
        <f>IF(OR(E29="",F29=""),"",E29*F29)</f>
        <v/>
      </c>
      <c r="H29" s="56">
        <f>IF(G29="","",IF(G29&gt;=SeuilCritique,"Critique",IF(G29&gt;=SeuilEleve,"Élevé",IF(G29&gt;=SeuilModere,"Modéré","Faible"))))</f>
        <v/>
      </c>
      <c r="I29" s="23" t="n"/>
      <c r="J29" s="17" t="n"/>
      <c r="K29" s="15" t="n"/>
      <c r="L29" s="17" t="n"/>
      <c r="M29" s="10">
        <f>IF(OR(G29="",K29="Clos"),"",G29+(1000-ROW())/100000)</f>
        <v/>
      </c>
    </row>
    <row r="30" ht="18" customHeight="1">
      <c r="A30" s="49" t="n">
        <v>22</v>
      </c>
      <c r="B30" s="23" t="n"/>
      <c r="C30" s="15" t="n"/>
      <c r="D30" s="15" t="n"/>
      <c r="E30" s="54" t="n"/>
      <c r="F30" s="54" t="n"/>
      <c r="G30" s="55">
        <f>IF(OR(E30="",F30=""),"",E30*F30)</f>
        <v/>
      </c>
      <c r="H30" s="56">
        <f>IF(G30="","",IF(G30&gt;=SeuilCritique,"Critique",IF(G30&gt;=SeuilEleve,"Élevé",IF(G30&gt;=SeuilModere,"Modéré","Faible"))))</f>
        <v/>
      </c>
      <c r="I30" s="23" t="n"/>
      <c r="J30" s="17" t="n"/>
      <c r="K30" s="15" t="n"/>
      <c r="L30" s="17" t="n"/>
      <c r="M30" s="10">
        <f>IF(OR(G30="",K30="Clos"),"",G30+(1000-ROW())/100000)</f>
        <v/>
      </c>
    </row>
    <row r="31" ht="18" customHeight="1">
      <c r="A31" s="49" t="n">
        <v>23</v>
      </c>
      <c r="B31" s="23" t="n"/>
      <c r="C31" s="15" t="n"/>
      <c r="D31" s="15" t="n"/>
      <c r="E31" s="54" t="n"/>
      <c r="F31" s="54" t="n"/>
      <c r="G31" s="55">
        <f>IF(OR(E31="",F31=""),"",E31*F31)</f>
        <v/>
      </c>
      <c r="H31" s="56">
        <f>IF(G31="","",IF(G31&gt;=SeuilCritique,"Critique",IF(G31&gt;=SeuilEleve,"Élevé",IF(G31&gt;=SeuilModere,"Modéré","Faible"))))</f>
        <v/>
      </c>
      <c r="I31" s="23" t="n"/>
      <c r="J31" s="17" t="n"/>
      <c r="K31" s="15" t="n"/>
      <c r="L31" s="17" t="n"/>
      <c r="M31" s="10">
        <f>IF(OR(G31="",K31="Clos"),"",G31+(1000-ROW())/100000)</f>
        <v/>
      </c>
    </row>
    <row r="32" ht="18" customHeight="1">
      <c r="A32" s="49" t="n">
        <v>24</v>
      </c>
      <c r="B32" s="23" t="n"/>
      <c r="C32" s="15" t="n"/>
      <c r="D32" s="15" t="n"/>
      <c r="E32" s="54" t="n"/>
      <c r="F32" s="54" t="n"/>
      <c r="G32" s="55">
        <f>IF(OR(E32="",F32=""),"",E32*F32)</f>
        <v/>
      </c>
      <c r="H32" s="56">
        <f>IF(G32="","",IF(G32&gt;=SeuilCritique,"Critique",IF(G32&gt;=SeuilEleve,"Élevé",IF(G32&gt;=SeuilModere,"Modéré","Faible"))))</f>
        <v/>
      </c>
      <c r="I32" s="23" t="n"/>
      <c r="J32" s="17" t="n"/>
      <c r="K32" s="15" t="n"/>
      <c r="L32" s="17" t="n"/>
      <c r="M32" s="10">
        <f>IF(OR(G32="",K32="Clos"),"",G32+(1000-ROW())/100000)</f>
        <v/>
      </c>
    </row>
    <row r="33" ht="18" customHeight="1">
      <c r="A33" s="49" t="n">
        <v>25</v>
      </c>
      <c r="B33" s="23" t="n"/>
      <c r="C33" s="15" t="n"/>
      <c r="D33" s="15" t="n"/>
      <c r="E33" s="54" t="n"/>
      <c r="F33" s="54" t="n"/>
      <c r="G33" s="55">
        <f>IF(OR(E33="",F33=""),"",E33*F33)</f>
        <v/>
      </c>
      <c r="H33" s="56">
        <f>IF(G33="","",IF(G33&gt;=SeuilCritique,"Critique",IF(G33&gt;=SeuilEleve,"Élevé",IF(G33&gt;=SeuilModere,"Modéré","Faible"))))</f>
        <v/>
      </c>
      <c r="I33" s="23" t="n"/>
      <c r="J33" s="17" t="n"/>
      <c r="K33" s="15" t="n"/>
      <c r="L33" s="17" t="n"/>
      <c r="M33" s="10">
        <f>IF(OR(G33="",K33="Clos"),"",G33+(1000-ROW())/100000)</f>
        <v/>
      </c>
    </row>
    <row r="34" ht="18" customHeight="1">
      <c r="A34" s="49" t="n">
        <v>26</v>
      </c>
      <c r="B34" s="23" t="n"/>
      <c r="C34" s="15" t="n"/>
      <c r="D34" s="15" t="n"/>
      <c r="E34" s="54" t="n"/>
      <c r="F34" s="54" t="n"/>
      <c r="G34" s="55">
        <f>IF(OR(E34="",F34=""),"",E34*F34)</f>
        <v/>
      </c>
      <c r="H34" s="56">
        <f>IF(G34="","",IF(G34&gt;=SeuilCritique,"Critique",IF(G34&gt;=SeuilEleve,"Élevé",IF(G34&gt;=SeuilModere,"Modéré","Faible"))))</f>
        <v/>
      </c>
      <c r="I34" s="23" t="n"/>
      <c r="J34" s="17" t="n"/>
      <c r="K34" s="15" t="n"/>
      <c r="L34" s="17" t="n"/>
      <c r="M34" s="10">
        <f>IF(OR(G34="",K34="Clos"),"",G34+(1000-ROW())/100000)</f>
        <v/>
      </c>
    </row>
    <row r="35" ht="18" customHeight="1">
      <c r="A35" s="49" t="n">
        <v>27</v>
      </c>
      <c r="B35" s="23" t="n"/>
      <c r="C35" s="15" t="n"/>
      <c r="D35" s="15" t="n"/>
      <c r="E35" s="54" t="n"/>
      <c r="F35" s="54" t="n"/>
      <c r="G35" s="55">
        <f>IF(OR(E35="",F35=""),"",E35*F35)</f>
        <v/>
      </c>
      <c r="H35" s="56">
        <f>IF(G35="","",IF(G35&gt;=SeuilCritique,"Critique",IF(G35&gt;=SeuilEleve,"Élevé",IF(G35&gt;=SeuilModere,"Modéré","Faible"))))</f>
        <v/>
      </c>
      <c r="I35" s="23" t="n"/>
      <c r="J35" s="17" t="n"/>
      <c r="K35" s="15" t="n"/>
      <c r="L35" s="17" t="n"/>
      <c r="M35" s="10">
        <f>IF(OR(G35="",K35="Clos"),"",G35+(1000-ROW())/100000)</f>
        <v/>
      </c>
    </row>
    <row r="36" ht="18" customHeight="1">
      <c r="A36" s="49" t="n">
        <v>28</v>
      </c>
      <c r="B36" s="23" t="n"/>
      <c r="C36" s="15" t="n"/>
      <c r="D36" s="15" t="n"/>
      <c r="E36" s="54" t="n"/>
      <c r="F36" s="54" t="n"/>
      <c r="G36" s="55">
        <f>IF(OR(E36="",F36=""),"",E36*F36)</f>
        <v/>
      </c>
      <c r="H36" s="56">
        <f>IF(G36="","",IF(G36&gt;=SeuilCritique,"Critique",IF(G36&gt;=SeuilEleve,"Élevé",IF(G36&gt;=SeuilModere,"Modéré","Faible"))))</f>
        <v/>
      </c>
      <c r="I36" s="23" t="n"/>
      <c r="J36" s="17" t="n"/>
      <c r="K36" s="15" t="n"/>
      <c r="L36" s="17" t="n"/>
      <c r="M36" s="10">
        <f>IF(OR(G36="",K36="Clos"),"",G36+(1000-ROW())/100000)</f>
        <v/>
      </c>
    </row>
    <row r="37" ht="18" customHeight="1">
      <c r="A37" s="49" t="n">
        <v>29</v>
      </c>
      <c r="B37" s="23" t="n"/>
      <c r="C37" s="15" t="n"/>
      <c r="D37" s="15" t="n"/>
      <c r="E37" s="54" t="n"/>
      <c r="F37" s="54" t="n"/>
      <c r="G37" s="55">
        <f>IF(OR(E37="",F37=""),"",E37*F37)</f>
        <v/>
      </c>
      <c r="H37" s="56">
        <f>IF(G37="","",IF(G37&gt;=SeuilCritique,"Critique",IF(G37&gt;=SeuilEleve,"Élevé",IF(G37&gt;=SeuilModere,"Modéré","Faible"))))</f>
        <v/>
      </c>
      <c r="I37" s="23" t="n"/>
      <c r="J37" s="17" t="n"/>
      <c r="K37" s="15" t="n"/>
      <c r="L37" s="17" t="n"/>
      <c r="M37" s="10">
        <f>IF(OR(G37="",K37="Clos"),"",G37+(1000-ROW())/100000)</f>
        <v/>
      </c>
    </row>
    <row r="38" ht="18" customHeight="1">
      <c r="A38" s="49" t="n">
        <v>30</v>
      </c>
      <c r="B38" s="23" t="n"/>
      <c r="C38" s="15" t="n"/>
      <c r="D38" s="15" t="n"/>
      <c r="E38" s="54" t="n"/>
      <c r="F38" s="54" t="n"/>
      <c r="G38" s="55">
        <f>IF(OR(E38="",F38=""),"",E38*F38)</f>
        <v/>
      </c>
      <c r="H38" s="56">
        <f>IF(G38="","",IF(G38&gt;=SeuilCritique,"Critique",IF(G38&gt;=SeuilEleve,"Élevé",IF(G38&gt;=SeuilModere,"Modéré","Faible"))))</f>
        <v/>
      </c>
      <c r="I38" s="23" t="n"/>
      <c r="J38" s="17" t="n"/>
      <c r="K38" s="15" t="n"/>
      <c r="L38" s="17" t="n"/>
      <c r="M38" s="10">
        <f>IF(OR(G38="",K38="Clos"),"",G38+(1000-ROW())/100000)</f>
        <v/>
      </c>
    </row>
    <row r="39" ht="18" customHeight="1">
      <c r="A39" s="49" t="n">
        <v>31</v>
      </c>
      <c r="B39" s="23" t="n"/>
      <c r="C39" s="15" t="n"/>
      <c r="D39" s="15" t="n"/>
      <c r="E39" s="54" t="n"/>
      <c r="F39" s="54" t="n"/>
      <c r="G39" s="55">
        <f>IF(OR(E39="",F39=""),"",E39*F39)</f>
        <v/>
      </c>
      <c r="H39" s="56">
        <f>IF(G39="","",IF(G39&gt;=SeuilCritique,"Critique",IF(G39&gt;=SeuilEleve,"Élevé",IF(G39&gt;=SeuilModere,"Modéré","Faible"))))</f>
        <v/>
      </c>
      <c r="I39" s="23" t="n"/>
      <c r="J39" s="17" t="n"/>
      <c r="K39" s="15" t="n"/>
      <c r="L39" s="17" t="n"/>
      <c r="M39" s="10">
        <f>IF(OR(G39="",K39="Clos"),"",G39+(1000-ROW())/100000)</f>
        <v/>
      </c>
    </row>
    <row r="40" ht="18" customHeight="1">
      <c r="A40" s="49" t="n">
        <v>32</v>
      </c>
      <c r="B40" s="23" t="n"/>
      <c r="C40" s="15" t="n"/>
      <c r="D40" s="15" t="n"/>
      <c r="E40" s="54" t="n"/>
      <c r="F40" s="54" t="n"/>
      <c r="G40" s="55">
        <f>IF(OR(E40="",F40=""),"",E40*F40)</f>
        <v/>
      </c>
      <c r="H40" s="56">
        <f>IF(G40="","",IF(G40&gt;=SeuilCritique,"Critique",IF(G40&gt;=SeuilEleve,"Élevé",IF(G40&gt;=SeuilModere,"Modéré","Faible"))))</f>
        <v/>
      </c>
      <c r="I40" s="23" t="n"/>
      <c r="J40" s="17" t="n"/>
      <c r="K40" s="15" t="n"/>
      <c r="L40" s="17" t="n"/>
      <c r="M40" s="10">
        <f>IF(OR(G40="",K40="Clos"),"",G40+(1000-ROW())/100000)</f>
        <v/>
      </c>
    </row>
    <row r="41" ht="18" customHeight="1">
      <c r="A41" s="49" t="n">
        <v>33</v>
      </c>
      <c r="B41" s="23" t="n"/>
      <c r="C41" s="15" t="n"/>
      <c r="D41" s="15" t="n"/>
      <c r="E41" s="54" t="n"/>
      <c r="F41" s="54" t="n"/>
      <c r="G41" s="55">
        <f>IF(OR(E41="",F41=""),"",E41*F41)</f>
        <v/>
      </c>
      <c r="H41" s="56">
        <f>IF(G41="","",IF(G41&gt;=SeuilCritique,"Critique",IF(G41&gt;=SeuilEleve,"Élevé",IF(G41&gt;=SeuilModere,"Modéré","Faible"))))</f>
        <v/>
      </c>
      <c r="I41" s="23" t="n"/>
      <c r="J41" s="17" t="n"/>
      <c r="K41" s="15" t="n"/>
      <c r="L41" s="17" t="n"/>
      <c r="M41" s="10">
        <f>IF(OR(G41="",K41="Clos"),"",G41+(1000-ROW())/100000)</f>
        <v/>
      </c>
    </row>
    <row r="42" ht="18" customHeight="1">
      <c r="A42" s="49" t="n">
        <v>34</v>
      </c>
      <c r="B42" s="23" t="n"/>
      <c r="C42" s="15" t="n"/>
      <c r="D42" s="15" t="n"/>
      <c r="E42" s="54" t="n"/>
      <c r="F42" s="54" t="n"/>
      <c r="G42" s="55">
        <f>IF(OR(E42="",F42=""),"",E42*F42)</f>
        <v/>
      </c>
      <c r="H42" s="56">
        <f>IF(G42="","",IF(G42&gt;=SeuilCritique,"Critique",IF(G42&gt;=SeuilEleve,"Élevé",IF(G42&gt;=SeuilModere,"Modéré","Faible"))))</f>
        <v/>
      </c>
      <c r="I42" s="23" t="n"/>
      <c r="J42" s="17" t="n"/>
      <c r="K42" s="15" t="n"/>
      <c r="L42" s="17" t="n"/>
      <c r="M42" s="10">
        <f>IF(OR(G42="",K42="Clos"),"",G42+(1000-ROW())/100000)</f>
        <v/>
      </c>
    </row>
    <row r="43" ht="18" customHeight="1">
      <c r="A43" s="49" t="n">
        <v>35</v>
      </c>
      <c r="B43" s="23" t="n"/>
      <c r="C43" s="15" t="n"/>
      <c r="D43" s="15" t="n"/>
      <c r="E43" s="54" t="n"/>
      <c r="F43" s="54" t="n"/>
      <c r="G43" s="55">
        <f>IF(OR(E43="",F43=""),"",E43*F43)</f>
        <v/>
      </c>
      <c r="H43" s="56">
        <f>IF(G43="","",IF(G43&gt;=SeuilCritique,"Critique",IF(G43&gt;=SeuilEleve,"Élevé",IF(G43&gt;=SeuilModere,"Modéré","Faible"))))</f>
        <v/>
      </c>
      <c r="I43" s="23" t="n"/>
      <c r="J43" s="17" t="n"/>
      <c r="K43" s="15" t="n"/>
      <c r="L43" s="17" t="n"/>
      <c r="M43" s="10">
        <f>IF(OR(G43="",K43="Clos"),"",G43+(1000-ROW())/100000)</f>
        <v/>
      </c>
    </row>
    <row r="44" ht="18" customHeight="1">
      <c r="A44" s="49" t="n">
        <v>36</v>
      </c>
      <c r="B44" s="23" t="n"/>
      <c r="C44" s="15" t="n"/>
      <c r="D44" s="15" t="n"/>
      <c r="E44" s="54" t="n"/>
      <c r="F44" s="54" t="n"/>
      <c r="G44" s="55">
        <f>IF(OR(E44="",F44=""),"",E44*F44)</f>
        <v/>
      </c>
      <c r="H44" s="56">
        <f>IF(G44="","",IF(G44&gt;=SeuilCritique,"Critique",IF(G44&gt;=SeuilEleve,"Élevé",IF(G44&gt;=SeuilModere,"Modéré","Faible"))))</f>
        <v/>
      </c>
      <c r="I44" s="23" t="n"/>
      <c r="J44" s="17" t="n"/>
      <c r="K44" s="15" t="n"/>
      <c r="L44" s="17" t="n"/>
      <c r="M44" s="10">
        <f>IF(OR(G44="",K44="Clos"),"",G44+(1000-ROW())/100000)</f>
        <v/>
      </c>
    </row>
    <row r="45" ht="18" customHeight="1">
      <c r="A45" s="49" t="n">
        <v>37</v>
      </c>
      <c r="B45" s="23" t="n"/>
      <c r="C45" s="15" t="n"/>
      <c r="D45" s="15" t="n"/>
      <c r="E45" s="54" t="n"/>
      <c r="F45" s="54" t="n"/>
      <c r="G45" s="55">
        <f>IF(OR(E45="",F45=""),"",E45*F45)</f>
        <v/>
      </c>
      <c r="H45" s="56">
        <f>IF(G45="","",IF(G45&gt;=SeuilCritique,"Critique",IF(G45&gt;=SeuilEleve,"Élevé",IF(G45&gt;=SeuilModere,"Modéré","Faible"))))</f>
        <v/>
      </c>
      <c r="I45" s="23" t="n"/>
      <c r="J45" s="17" t="n"/>
      <c r="K45" s="15" t="n"/>
      <c r="L45" s="17" t="n"/>
      <c r="M45" s="10">
        <f>IF(OR(G45="",K45="Clos"),"",G45+(1000-ROW())/100000)</f>
        <v/>
      </c>
    </row>
    <row r="46" ht="18" customHeight="1">
      <c r="A46" s="49" t="n">
        <v>38</v>
      </c>
      <c r="B46" s="23" t="n"/>
      <c r="C46" s="15" t="n"/>
      <c r="D46" s="15" t="n"/>
      <c r="E46" s="54" t="n"/>
      <c r="F46" s="54" t="n"/>
      <c r="G46" s="55">
        <f>IF(OR(E46="",F46=""),"",E46*F46)</f>
        <v/>
      </c>
      <c r="H46" s="56">
        <f>IF(G46="","",IF(G46&gt;=SeuilCritique,"Critique",IF(G46&gt;=SeuilEleve,"Élevé",IF(G46&gt;=SeuilModere,"Modéré","Faible"))))</f>
        <v/>
      </c>
      <c r="I46" s="23" t="n"/>
      <c r="J46" s="17" t="n"/>
      <c r="K46" s="15" t="n"/>
      <c r="L46" s="17" t="n"/>
      <c r="M46" s="10">
        <f>IF(OR(G46="",K46="Clos"),"",G46+(1000-ROW())/100000)</f>
        <v/>
      </c>
    </row>
    <row r="47" ht="18" customHeight="1">
      <c r="A47" s="49" t="n">
        <v>39</v>
      </c>
      <c r="B47" s="23" t="n"/>
      <c r="C47" s="15" t="n"/>
      <c r="D47" s="15" t="n"/>
      <c r="E47" s="54" t="n"/>
      <c r="F47" s="54" t="n"/>
      <c r="G47" s="55">
        <f>IF(OR(E47="",F47=""),"",E47*F47)</f>
        <v/>
      </c>
      <c r="H47" s="56">
        <f>IF(G47="","",IF(G47&gt;=SeuilCritique,"Critique",IF(G47&gt;=SeuilEleve,"Élevé",IF(G47&gt;=SeuilModere,"Modéré","Faible"))))</f>
        <v/>
      </c>
      <c r="I47" s="23" t="n"/>
      <c r="J47" s="17" t="n"/>
      <c r="K47" s="15" t="n"/>
      <c r="L47" s="17" t="n"/>
      <c r="M47" s="10">
        <f>IF(OR(G47="",K47="Clos"),"",G47+(1000-ROW())/100000)</f>
        <v/>
      </c>
    </row>
    <row r="48" ht="18" customHeight="1">
      <c r="A48" s="49" t="n">
        <v>40</v>
      </c>
      <c r="B48" s="23" t="n"/>
      <c r="C48" s="15" t="n"/>
      <c r="D48" s="15" t="n"/>
      <c r="E48" s="54" t="n"/>
      <c r="F48" s="54" t="n"/>
      <c r="G48" s="55">
        <f>IF(OR(E48="",F48=""),"",E48*F48)</f>
        <v/>
      </c>
      <c r="H48" s="56">
        <f>IF(G48="","",IF(G48&gt;=SeuilCritique,"Critique",IF(G48&gt;=SeuilEleve,"Élevé",IF(G48&gt;=SeuilModere,"Modéré","Faible"))))</f>
        <v/>
      </c>
      <c r="I48" s="23" t="n"/>
      <c r="J48" s="17" t="n"/>
      <c r="K48" s="15" t="n"/>
      <c r="L48" s="17" t="n"/>
      <c r="M48" s="10">
        <f>IF(OR(G48="",K48="Clos"),"",G48+(1000-ROW())/100000)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4">
    <mergeCell ref="B4:I4"/>
    <mergeCell ref="A2:L2"/>
    <mergeCell ref="A1:L1"/>
    <mergeCell ref="B3:I3"/>
  </mergeCells>
  <conditionalFormatting sqref="G9:H48">
    <cfRule type="expression" priority="1" dxfId="0" stopIfTrue="0">
      <formula>AND($K9&lt;&gt;"Clos",$H9="Critique")</formula>
    </cfRule>
    <cfRule type="expression" priority="2" dxfId="1" stopIfTrue="0">
      <formula>AND($K9&lt;&gt;"Clos",$H9="Élevé")</formula>
    </cfRule>
  </conditionalFormatting>
  <dataValidations count="5">
    <dataValidation sqref="D5 F5 H5" showDropDown="0" showInputMessage="0" showErrorMessage="1" allowBlank="1" errorTitle="Seuil" error="Saisissez un nombre entier de 1 à 16." type="whole" operator="between">
      <formula1>1</formula1>
      <formula2>16</formula2>
    </dataValidation>
    <dataValidation sqref="C9:C48" showDropDown="0" showInputMessage="0" showErrorMessage="1" allowBlank="1" errorTitle="Valeur de la liste" error="Choisissez dans la liste." type="list">
      <formula1>"Délais,Budget,Périmètre,Qualité,Ressources,Fournisseurs,Technique,Sécurité,Conformité,Autre"</formula1>
    </dataValidation>
    <dataValidation sqref="E9:F48" showDropDown="0" showInputMessage="0" showErrorMessage="1" allowBlank="1" errorTitle="Note de 1 à 4" error="Saisissez un nombre entier de 1 à 4." type="whole" operator="between">
      <formula1>1</formula1>
      <formula2>4</formula2>
    </dataValidation>
    <dataValidation sqref="J9:J48 L9:L48" showDropDown="0" showInputMessage="0" showErrorMessage="1" allowBlank="1" errorTitle="Date attendue" error="Saisissez une date (jj/mm/aaaa)." type="date" operator="greaterThanOrEqual">
      <formula1>36526</formula1>
    </dataValidation>
    <dataValidation sqref="K9:K48" showDropDown="0" showInputMessage="0" showErrorMessage="1" allowBlank="1" errorTitle="Valeur de la liste" error="Choisissez dans la liste." type="list">
      <formula1>"Ouvert,En traitement,Clos"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35"/>
  <sheetViews>
    <sheetView showGridLines="0" zoomScale="10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0" customWidth="1" min="2" max="2"/>
    <col width="36" customWidth="1" min="3" max="3"/>
    <col width="16" customWidth="1" min="4" max="4"/>
    <col width="16" customWidth="1" min="5" max="5"/>
    <col width="13" customWidth="1" min="6" max="6"/>
    <col width="13" customWidth="1" min="7" max="7"/>
    <col width="32" customWidth="1" min="8" max="8"/>
    <col width="13" customWidth="1" min="9" max="9"/>
    <col width="28" customWidth="1" min="10" max="10"/>
    <col width="11" customWidth="1" min="11" max="11"/>
    <col hidden="1" width="4" customWidth="1" min="12" max="12"/>
  </cols>
  <sheetData>
    <row r="1" ht="26" customHeight="1">
      <c r="A1" s="12" t="inlineStr">
        <is>
          <t>Décisions attendues</t>
        </is>
      </c>
    </row>
    <row r="2" ht="28" customHeight="1">
      <c r="A2" s="13" t="inlineStr">
        <is>
          <t>Une décision attendue a un décideur nommé et une date limite. Une décision prise reste au registre, avec sa date.</t>
        </is>
      </c>
    </row>
    <row r="3">
      <c r="B3" s="16" t="inlineStr">
        <is>
          <t>Date du reporting</t>
        </is>
      </c>
      <c r="C3" s="46">
        <f>IF(DateDuReporting="","",DateDuReporting)</f>
        <v/>
      </c>
    </row>
    <row r="4" ht="30" customHeight="1">
      <c r="A4" s="47" t="inlineStr">
        <is>
          <t>N°</t>
        </is>
      </c>
      <c r="B4" s="47" t="inlineStr">
        <is>
          <t>Décision attendue</t>
        </is>
      </c>
      <c r="C4" s="47" t="inlineStr">
        <is>
          <t>Options et recommandation</t>
        </is>
      </c>
      <c r="D4" s="47" t="inlineStr">
        <is>
          <t>Demandée par</t>
        </is>
      </c>
      <c r="E4" s="47" t="inlineStr">
        <is>
          <t>Décideur</t>
        </is>
      </c>
      <c r="F4" s="47" t="inlineStr">
        <is>
          <t>Date limite</t>
        </is>
      </c>
      <c r="G4" s="47" t="inlineStr">
        <is>
          <t>Statut</t>
        </is>
      </c>
      <c r="H4" s="47" t="inlineStr">
        <is>
          <t>Décision prise</t>
        </is>
      </c>
      <c r="I4" s="47" t="inlineStr">
        <is>
          <t>Date de la décision</t>
        </is>
      </c>
      <c r="J4" s="47" t="inlineStr">
        <is>
          <t>Impact si elle tarde</t>
        </is>
      </c>
      <c r="K4" s="47" t="inlineStr">
        <is>
          <t>Alerte</t>
        </is>
      </c>
    </row>
    <row r="5" ht="40" customHeight="1">
      <c r="A5" s="48" t="inlineStr">
        <is>
          <t>Ex.</t>
        </is>
      </c>
      <c r="B5" s="48" t="inlineStr">
        <is>
          <t>Exemple fictif : valider le report du lot 2 d’un mois</t>
        </is>
      </c>
      <c r="C5" s="48" t="inlineStr">
        <is>
          <t>Option A : report ; option B : lot réduit. Recommandation : A.</t>
        </is>
      </c>
      <c r="D5" s="48" t="inlineStr">
        <is>
          <t>PMO</t>
        </is>
      </c>
      <c r="E5" s="48" t="inlineStr">
        <is>
          <t>Sponsor</t>
        </is>
      </c>
      <c r="F5" s="48" t="inlineStr"/>
      <c r="G5" s="48" t="inlineStr">
        <is>
          <t>À prendre</t>
        </is>
      </c>
      <c r="H5" s="48" t="inlineStr"/>
      <c r="I5" s="48" t="inlineStr"/>
      <c r="J5" s="48" t="inlineStr">
        <is>
          <t>Exemple fictif : recette décalée.</t>
        </is>
      </c>
      <c r="K5" s="48" t="inlineStr"/>
    </row>
    <row r="6" ht="18" customHeight="1">
      <c r="A6" s="49" t="n">
        <v>1</v>
      </c>
      <c r="B6" s="23" t="n"/>
      <c r="C6" s="23" t="n"/>
      <c r="D6" s="15" t="n"/>
      <c r="E6" s="15" t="n"/>
      <c r="F6" s="17" t="n"/>
      <c r="G6" s="15" t="n"/>
      <c r="H6" s="23" t="n"/>
      <c r="I6" s="17" t="n"/>
      <c r="J6" s="23" t="n"/>
      <c r="K6" s="51">
        <f>IF(OR(OR(B6="",F6="",G6="Prise",G6="Abandonnée"),DateDuReporting=""),"",IF(F6&lt;DateDuReporting,"En retard",""))</f>
        <v/>
      </c>
      <c r="L6" s="10">
        <f>IF(OR(B6="",F6="",G6="Prise",G6="Abandonnée"),"",F6+ROW()/10000)</f>
        <v/>
      </c>
    </row>
    <row r="7" ht="18" customHeight="1">
      <c r="A7" s="49" t="n">
        <v>2</v>
      </c>
      <c r="B7" s="23" t="n"/>
      <c r="C7" s="23" t="n"/>
      <c r="D7" s="15" t="n"/>
      <c r="E7" s="15" t="n"/>
      <c r="F7" s="17" t="n"/>
      <c r="G7" s="15" t="n"/>
      <c r="H7" s="23" t="n"/>
      <c r="I7" s="17" t="n"/>
      <c r="J7" s="23" t="n"/>
      <c r="K7" s="51">
        <f>IF(OR(OR(B7="",F7="",G7="Prise",G7="Abandonnée"),DateDuReporting=""),"",IF(F7&lt;DateDuReporting,"En retard",""))</f>
        <v/>
      </c>
      <c r="L7" s="10">
        <f>IF(OR(B7="",F7="",G7="Prise",G7="Abandonnée"),"",F7+ROW()/10000)</f>
        <v/>
      </c>
    </row>
    <row r="8" ht="18" customHeight="1">
      <c r="A8" s="49" t="n">
        <v>3</v>
      </c>
      <c r="B8" s="23" t="n"/>
      <c r="C8" s="23" t="n"/>
      <c r="D8" s="15" t="n"/>
      <c r="E8" s="15" t="n"/>
      <c r="F8" s="17" t="n"/>
      <c r="G8" s="15" t="n"/>
      <c r="H8" s="23" t="n"/>
      <c r="I8" s="17" t="n"/>
      <c r="J8" s="23" t="n"/>
      <c r="K8" s="51">
        <f>IF(OR(OR(B8="",F8="",G8="Prise",G8="Abandonnée"),DateDuReporting=""),"",IF(F8&lt;DateDuReporting,"En retard",""))</f>
        <v/>
      </c>
      <c r="L8" s="10">
        <f>IF(OR(B8="",F8="",G8="Prise",G8="Abandonnée"),"",F8+ROW()/10000)</f>
        <v/>
      </c>
    </row>
    <row r="9" ht="18" customHeight="1">
      <c r="A9" s="49" t="n">
        <v>4</v>
      </c>
      <c r="B9" s="23" t="n"/>
      <c r="C9" s="23" t="n"/>
      <c r="D9" s="15" t="n"/>
      <c r="E9" s="15" t="n"/>
      <c r="F9" s="17" t="n"/>
      <c r="G9" s="15" t="n"/>
      <c r="H9" s="23" t="n"/>
      <c r="I9" s="17" t="n"/>
      <c r="J9" s="23" t="n"/>
      <c r="K9" s="51">
        <f>IF(OR(OR(B9="",F9="",G9="Prise",G9="Abandonnée"),DateDuReporting=""),"",IF(F9&lt;DateDuReporting,"En retard",""))</f>
        <v/>
      </c>
      <c r="L9" s="10">
        <f>IF(OR(B9="",F9="",G9="Prise",G9="Abandonnée"),"",F9+ROW()/10000)</f>
        <v/>
      </c>
    </row>
    <row r="10" ht="18" customHeight="1">
      <c r="A10" s="49" t="n">
        <v>5</v>
      </c>
      <c r="B10" s="23" t="n"/>
      <c r="C10" s="23" t="n"/>
      <c r="D10" s="15" t="n"/>
      <c r="E10" s="15" t="n"/>
      <c r="F10" s="17" t="n"/>
      <c r="G10" s="15" t="n"/>
      <c r="H10" s="23" t="n"/>
      <c r="I10" s="17" t="n"/>
      <c r="J10" s="23" t="n"/>
      <c r="K10" s="51">
        <f>IF(OR(OR(B10="",F10="",G10="Prise",G10="Abandonnée"),DateDuReporting=""),"",IF(F10&lt;DateDuReporting,"En retard",""))</f>
        <v/>
      </c>
      <c r="L10" s="10">
        <f>IF(OR(B10="",F10="",G10="Prise",G10="Abandonnée"),"",F10+ROW()/10000)</f>
        <v/>
      </c>
    </row>
    <row r="11" ht="18" customHeight="1">
      <c r="A11" s="49" t="n">
        <v>6</v>
      </c>
      <c r="B11" s="23" t="n"/>
      <c r="C11" s="23" t="n"/>
      <c r="D11" s="15" t="n"/>
      <c r="E11" s="15" t="n"/>
      <c r="F11" s="17" t="n"/>
      <c r="G11" s="15" t="n"/>
      <c r="H11" s="23" t="n"/>
      <c r="I11" s="17" t="n"/>
      <c r="J11" s="23" t="n"/>
      <c r="K11" s="51">
        <f>IF(OR(OR(B11="",F11="",G11="Prise",G11="Abandonnée"),DateDuReporting=""),"",IF(F11&lt;DateDuReporting,"En retard",""))</f>
        <v/>
      </c>
      <c r="L11" s="10">
        <f>IF(OR(B11="",F11="",G11="Prise",G11="Abandonnée"),"",F11+ROW()/10000)</f>
        <v/>
      </c>
    </row>
    <row r="12" ht="18" customHeight="1">
      <c r="A12" s="49" t="n">
        <v>7</v>
      </c>
      <c r="B12" s="23" t="n"/>
      <c r="C12" s="23" t="n"/>
      <c r="D12" s="15" t="n"/>
      <c r="E12" s="15" t="n"/>
      <c r="F12" s="17" t="n"/>
      <c r="G12" s="15" t="n"/>
      <c r="H12" s="23" t="n"/>
      <c r="I12" s="17" t="n"/>
      <c r="J12" s="23" t="n"/>
      <c r="K12" s="51">
        <f>IF(OR(OR(B12="",F12="",G12="Prise",G12="Abandonnée"),DateDuReporting=""),"",IF(F12&lt;DateDuReporting,"En retard",""))</f>
        <v/>
      </c>
      <c r="L12" s="10">
        <f>IF(OR(B12="",F12="",G12="Prise",G12="Abandonnée"),"",F12+ROW()/10000)</f>
        <v/>
      </c>
    </row>
    <row r="13" ht="18" customHeight="1">
      <c r="A13" s="49" t="n">
        <v>8</v>
      </c>
      <c r="B13" s="23" t="n"/>
      <c r="C13" s="23" t="n"/>
      <c r="D13" s="15" t="n"/>
      <c r="E13" s="15" t="n"/>
      <c r="F13" s="17" t="n"/>
      <c r="G13" s="15" t="n"/>
      <c r="H13" s="23" t="n"/>
      <c r="I13" s="17" t="n"/>
      <c r="J13" s="23" t="n"/>
      <c r="K13" s="51">
        <f>IF(OR(OR(B13="",F13="",G13="Prise",G13="Abandonnée"),DateDuReporting=""),"",IF(F13&lt;DateDuReporting,"En retard",""))</f>
        <v/>
      </c>
      <c r="L13" s="10">
        <f>IF(OR(B13="",F13="",G13="Prise",G13="Abandonnée"),"",F13+ROW()/10000)</f>
        <v/>
      </c>
    </row>
    <row r="14" ht="18" customHeight="1">
      <c r="A14" s="49" t="n">
        <v>9</v>
      </c>
      <c r="B14" s="23" t="n"/>
      <c r="C14" s="23" t="n"/>
      <c r="D14" s="15" t="n"/>
      <c r="E14" s="15" t="n"/>
      <c r="F14" s="17" t="n"/>
      <c r="G14" s="15" t="n"/>
      <c r="H14" s="23" t="n"/>
      <c r="I14" s="17" t="n"/>
      <c r="J14" s="23" t="n"/>
      <c r="K14" s="51">
        <f>IF(OR(OR(B14="",F14="",G14="Prise",G14="Abandonnée"),DateDuReporting=""),"",IF(F14&lt;DateDuReporting,"En retard",""))</f>
        <v/>
      </c>
      <c r="L14" s="10">
        <f>IF(OR(B14="",F14="",G14="Prise",G14="Abandonnée"),"",F14+ROW()/10000)</f>
        <v/>
      </c>
    </row>
    <row r="15" ht="18" customHeight="1">
      <c r="A15" s="49" t="n">
        <v>10</v>
      </c>
      <c r="B15" s="23" t="n"/>
      <c r="C15" s="23" t="n"/>
      <c r="D15" s="15" t="n"/>
      <c r="E15" s="15" t="n"/>
      <c r="F15" s="17" t="n"/>
      <c r="G15" s="15" t="n"/>
      <c r="H15" s="23" t="n"/>
      <c r="I15" s="17" t="n"/>
      <c r="J15" s="23" t="n"/>
      <c r="K15" s="51">
        <f>IF(OR(OR(B15="",F15="",G15="Prise",G15="Abandonnée"),DateDuReporting=""),"",IF(F15&lt;DateDuReporting,"En retard",""))</f>
        <v/>
      </c>
      <c r="L15" s="10">
        <f>IF(OR(B15="",F15="",G15="Prise",G15="Abandonnée"),"",F15+ROW()/10000)</f>
        <v/>
      </c>
    </row>
    <row r="16" ht="18" customHeight="1">
      <c r="A16" s="49" t="n">
        <v>11</v>
      </c>
      <c r="B16" s="23" t="n"/>
      <c r="C16" s="23" t="n"/>
      <c r="D16" s="15" t="n"/>
      <c r="E16" s="15" t="n"/>
      <c r="F16" s="17" t="n"/>
      <c r="G16" s="15" t="n"/>
      <c r="H16" s="23" t="n"/>
      <c r="I16" s="17" t="n"/>
      <c r="J16" s="23" t="n"/>
      <c r="K16" s="51">
        <f>IF(OR(OR(B16="",F16="",G16="Prise",G16="Abandonnée"),DateDuReporting=""),"",IF(F16&lt;DateDuReporting,"En retard",""))</f>
        <v/>
      </c>
      <c r="L16" s="10">
        <f>IF(OR(B16="",F16="",G16="Prise",G16="Abandonnée"),"",F16+ROW()/10000)</f>
        <v/>
      </c>
    </row>
    <row r="17" ht="18" customHeight="1">
      <c r="A17" s="49" t="n">
        <v>12</v>
      </c>
      <c r="B17" s="23" t="n"/>
      <c r="C17" s="23" t="n"/>
      <c r="D17" s="15" t="n"/>
      <c r="E17" s="15" t="n"/>
      <c r="F17" s="17" t="n"/>
      <c r="G17" s="15" t="n"/>
      <c r="H17" s="23" t="n"/>
      <c r="I17" s="17" t="n"/>
      <c r="J17" s="23" t="n"/>
      <c r="K17" s="51">
        <f>IF(OR(OR(B17="",F17="",G17="Prise",G17="Abandonnée"),DateDuReporting=""),"",IF(F17&lt;DateDuReporting,"En retard",""))</f>
        <v/>
      </c>
      <c r="L17" s="10">
        <f>IF(OR(B17="",F17="",G17="Prise",G17="Abandonnée"),"",F17+ROW()/10000)</f>
        <v/>
      </c>
    </row>
    <row r="18" ht="18" customHeight="1">
      <c r="A18" s="49" t="n">
        <v>13</v>
      </c>
      <c r="B18" s="23" t="n"/>
      <c r="C18" s="23" t="n"/>
      <c r="D18" s="15" t="n"/>
      <c r="E18" s="15" t="n"/>
      <c r="F18" s="17" t="n"/>
      <c r="G18" s="15" t="n"/>
      <c r="H18" s="23" t="n"/>
      <c r="I18" s="17" t="n"/>
      <c r="J18" s="23" t="n"/>
      <c r="K18" s="51">
        <f>IF(OR(OR(B18="",F18="",G18="Prise",G18="Abandonnée"),DateDuReporting=""),"",IF(F18&lt;DateDuReporting,"En retard",""))</f>
        <v/>
      </c>
      <c r="L18" s="10">
        <f>IF(OR(B18="",F18="",G18="Prise",G18="Abandonnée"),"",F18+ROW()/10000)</f>
        <v/>
      </c>
    </row>
    <row r="19" ht="18" customHeight="1">
      <c r="A19" s="49" t="n">
        <v>14</v>
      </c>
      <c r="B19" s="23" t="n"/>
      <c r="C19" s="23" t="n"/>
      <c r="D19" s="15" t="n"/>
      <c r="E19" s="15" t="n"/>
      <c r="F19" s="17" t="n"/>
      <c r="G19" s="15" t="n"/>
      <c r="H19" s="23" t="n"/>
      <c r="I19" s="17" t="n"/>
      <c r="J19" s="23" t="n"/>
      <c r="K19" s="51">
        <f>IF(OR(OR(B19="",F19="",G19="Prise",G19="Abandonnée"),DateDuReporting=""),"",IF(F19&lt;DateDuReporting,"En retard",""))</f>
        <v/>
      </c>
      <c r="L19" s="10">
        <f>IF(OR(B19="",F19="",G19="Prise",G19="Abandonnée"),"",F19+ROW()/10000)</f>
        <v/>
      </c>
    </row>
    <row r="20" ht="18" customHeight="1">
      <c r="A20" s="49" t="n">
        <v>15</v>
      </c>
      <c r="B20" s="23" t="n"/>
      <c r="C20" s="23" t="n"/>
      <c r="D20" s="15" t="n"/>
      <c r="E20" s="15" t="n"/>
      <c r="F20" s="17" t="n"/>
      <c r="G20" s="15" t="n"/>
      <c r="H20" s="23" t="n"/>
      <c r="I20" s="17" t="n"/>
      <c r="J20" s="23" t="n"/>
      <c r="K20" s="51">
        <f>IF(OR(OR(B20="",F20="",G20="Prise",G20="Abandonnée"),DateDuReporting=""),"",IF(F20&lt;DateDuReporting,"En retard",""))</f>
        <v/>
      </c>
      <c r="L20" s="10">
        <f>IF(OR(B20="",F20="",G20="Prise",G20="Abandonnée"),"",F20+ROW()/10000)</f>
        <v/>
      </c>
    </row>
    <row r="21" ht="18" customHeight="1">
      <c r="A21" s="49" t="n">
        <v>16</v>
      </c>
      <c r="B21" s="23" t="n"/>
      <c r="C21" s="23" t="n"/>
      <c r="D21" s="15" t="n"/>
      <c r="E21" s="15" t="n"/>
      <c r="F21" s="17" t="n"/>
      <c r="G21" s="15" t="n"/>
      <c r="H21" s="23" t="n"/>
      <c r="I21" s="17" t="n"/>
      <c r="J21" s="23" t="n"/>
      <c r="K21" s="51">
        <f>IF(OR(OR(B21="",F21="",G21="Prise",G21="Abandonnée"),DateDuReporting=""),"",IF(F21&lt;DateDuReporting,"En retard",""))</f>
        <v/>
      </c>
      <c r="L21" s="10">
        <f>IF(OR(B21="",F21="",G21="Prise",G21="Abandonnée"),"",F21+ROW()/10000)</f>
        <v/>
      </c>
    </row>
    <row r="22" ht="18" customHeight="1">
      <c r="A22" s="49" t="n">
        <v>17</v>
      </c>
      <c r="B22" s="23" t="n"/>
      <c r="C22" s="23" t="n"/>
      <c r="D22" s="15" t="n"/>
      <c r="E22" s="15" t="n"/>
      <c r="F22" s="17" t="n"/>
      <c r="G22" s="15" t="n"/>
      <c r="H22" s="23" t="n"/>
      <c r="I22" s="17" t="n"/>
      <c r="J22" s="23" t="n"/>
      <c r="K22" s="51">
        <f>IF(OR(OR(B22="",F22="",G22="Prise",G22="Abandonnée"),DateDuReporting=""),"",IF(F22&lt;DateDuReporting,"En retard",""))</f>
        <v/>
      </c>
      <c r="L22" s="10">
        <f>IF(OR(B22="",F22="",G22="Prise",G22="Abandonnée"),"",F22+ROW()/10000)</f>
        <v/>
      </c>
    </row>
    <row r="23" ht="18" customHeight="1">
      <c r="A23" s="49" t="n">
        <v>18</v>
      </c>
      <c r="B23" s="23" t="n"/>
      <c r="C23" s="23" t="n"/>
      <c r="D23" s="15" t="n"/>
      <c r="E23" s="15" t="n"/>
      <c r="F23" s="17" t="n"/>
      <c r="G23" s="15" t="n"/>
      <c r="H23" s="23" t="n"/>
      <c r="I23" s="17" t="n"/>
      <c r="J23" s="23" t="n"/>
      <c r="K23" s="51">
        <f>IF(OR(OR(B23="",F23="",G23="Prise",G23="Abandonnée"),DateDuReporting=""),"",IF(F23&lt;DateDuReporting,"En retard",""))</f>
        <v/>
      </c>
      <c r="L23" s="10">
        <f>IF(OR(B23="",F23="",G23="Prise",G23="Abandonnée"),"",F23+ROW()/10000)</f>
        <v/>
      </c>
    </row>
    <row r="24" ht="18" customHeight="1">
      <c r="A24" s="49" t="n">
        <v>19</v>
      </c>
      <c r="B24" s="23" t="n"/>
      <c r="C24" s="23" t="n"/>
      <c r="D24" s="15" t="n"/>
      <c r="E24" s="15" t="n"/>
      <c r="F24" s="17" t="n"/>
      <c r="G24" s="15" t="n"/>
      <c r="H24" s="23" t="n"/>
      <c r="I24" s="17" t="n"/>
      <c r="J24" s="23" t="n"/>
      <c r="K24" s="51">
        <f>IF(OR(OR(B24="",F24="",G24="Prise",G24="Abandonnée"),DateDuReporting=""),"",IF(F24&lt;DateDuReporting,"En retard",""))</f>
        <v/>
      </c>
      <c r="L24" s="10">
        <f>IF(OR(B24="",F24="",G24="Prise",G24="Abandonnée"),"",F24+ROW()/10000)</f>
        <v/>
      </c>
    </row>
    <row r="25" ht="18" customHeight="1">
      <c r="A25" s="49" t="n">
        <v>20</v>
      </c>
      <c r="B25" s="23" t="n"/>
      <c r="C25" s="23" t="n"/>
      <c r="D25" s="15" t="n"/>
      <c r="E25" s="15" t="n"/>
      <c r="F25" s="17" t="n"/>
      <c r="G25" s="15" t="n"/>
      <c r="H25" s="23" t="n"/>
      <c r="I25" s="17" t="n"/>
      <c r="J25" s="23" t="n"/>
      <c r="K25" s="51">
        <f>IF(OR(OR(B25="",F25="",G25="Prise",G25="Abandonnée"),DateDuReporting=""),"",IF(F25&lt;DateDuReporting,"En retard",""))</f>
        <v/>
      </c>
      <c r="L25" s="10">
        <f>IF(OR(B25="",F25="",G25="Prise",G25="Abandonnée"),"",F25+ROW()/10000)</f>
        <v/>
      </c>
    </row>
    <row r="26" ht="18" customHeight="1">
      <c r="A26" s="49" t="n">
        <v>21</v>
      </c>
      <c r="B26" s="23" t="n"/>
      <c r="C26" s="23" t="n"/>
      <c r="D26" s="15" t="n"/>
      <c r="E26" s="15" t="n"/>
      <c r="F26" s="17" t="n"/>
      <c r="G26" s="15" t="n"/>
      <c r="H26" s="23" t="n"/>
      <c r="I26" s="17" t="n"/>
      <c r="J26" s="23" t="n"/>
      <c r="K26" s="51">
        <f>IF(OR(OR(B26="",F26="",G26="Prise",G26="Abandonnée"),DateDuReporting=""),"",IF(F26&lt;DateDuReporting,"En retard",""))</f>
        <v/>
      </c>
      <c r="L26" s="10">
        <f>IF(OR(B26="",F26="",G26="Prise",G26="Abandonnée"),"",F26+ROW()/10000)</f>
        <v/>
      </c>
    </row>
    <row r="27" ht="18" customHeight="1">
      <c r="A27" s="49" t="n">
        <v>22</v>
      </c>
      <c r="B27" s="23" t="n"/>
      <c r="C27" s="23" t="n"/>
      <c r="D27" s="15" t="n"/>
      <c r="E27" s="15" t="n"/>
      <c r="F27" s="17" t="n"/>
      <c r="G27" s="15" t="n"/>
      <c r="H27" s="23" t="n"/>
      <c r="I27" s="17" t="n"/>
      <c r="J27" s="23" t="n"/>
      <c r="K27" s="51">
        <f>IF(OR(OR(B27="",F27="",G27="Prise",G27="Abandonnée"),DateDuReporting=""),"",IF(F27&lt;DateDuReporting,"En retard",""))</f>
        <v/>
      </c>
      <c r="L27" s="10">
        <f>IF(OR(B27="",F27="",G27="Prise",G27="Abandonnée"),"",F27+ROW()/10000)</f>
        <v/>
      </c>
    </row>
    <row r="28" ht="18" customHeight="1">
      <c r="A28" s="49" t="n">
        <v>23</v>
      </c>
      <c r="B28" s="23" t="n"/>
      <c r="C28" s="23" t="n"/>
      <c r="D28" s="15" t="n"/>
      <c r="E28" s="15" t="n"/>
      <c r="F28" s="17" t="n"/>
      <c r="G28" s="15" t="n"/>
      <c r="H28" s="23" t="n"/>
      <c r="I28" s="17" t="n"/>
      <c r="J28" s="23" t="n"/>
      <c r="K28" s="51">
        <f>IF(OR(OR(B28="",F28="",G28="Prise",G28="Abandonnée"),DateDuReporting=""),"",IF(F28&lt;DateDuReporting,"En retard",""))</f>
        <v/>
      </c>
      <c r="L28" s="10">
        <f>IF(OR(B28="",F28="",G28="Prise",G28="Abandonnée"),"",F28+ROW()/10000)</f>
        <v/>
      </c>
    </row>
    <row r="29" ht="18" customHeight="1">
      <c r="A29" s="49" t="n">
        <v>24</v>
      </c>
      <c r="B29" s="23" t="n"/>
      <c r="C29" s="23" t="n"/>
      <c r="D29" s="15" t="n"/>
      <c r="E29" s="15" t="n"/>
      <c r="F29" s="17" t="n"/>
      <c r="G29" s="15" t="n"/>
      <c r="H29" s="23" t="n"/>
      <c r="I29" s="17" t="n"/>
      <c r="J29" s="23" t="n"/>
      <c r="K29" s="51">
        <f>IF(OR(OR(B29="",F29="",G29="Prise",G29="Abandonnée"),DateDuReporting=""),"",IF(F29&lt;DateDuReporting,"En retard",""))</f>
        <v/>
      </c>
      <c r="L29" s="10">
        <f>IF(OR(B29="",F29="",G29="Prise",G29="Abandonnée"),"",F29+ROW()/10000)</f>
        <v/>
      </c>
    </row>
    <row r="30" ht="18" customHeight="1">
      <c r="A30" s="49" t="n">
        <v>25</v>
      </c>
      <c r="B30" s="23" t="n"/>
      <c r="C30" s="23" t="n"/>
      <c r="D30" s="15" t="n"/>
      <c r="E30" s="15" t="n"/>
      <c r="F30" s="17" t="n"/>
      <c r="G30" s="15" t="n"/>
      <c r="H30" s="23" t="n"/>
      <c r="I30" s="17" t="n"/>
      <c r="J30" s="23" t="n"/>
      <c r="K30" s="51">
        <f>IF(OR(OR(B30="",F30="",G30="Prise",G30="Abandonnée"),DateDuReporting=""),"",IF(F30&lt;DateDuReporting,"En retard",""))</f>
        <v/>
      </c>
      <c r="L30" s="10">
        <f>IF(OR(B30="",F30="",G30="Prise",G30="Abandonnée"),"",F30+ROW()/10000)</f>
        <v/>
      </c>
    </row>
    <row r="31" ht="18" customHeight="1">
      <c r="A31" s="49" t="n">
        <v>26</v>
      </c>
      <c r="B31" s="23" t="n"/>
      <c r="C31" s="23" t="n"/>
      <c r="D31" s="15" t="n"/>
      <c r="E31" s="15" t="n"/>
      <c r="F31" s="17" t="n"/>
      <c r="G31" s="15" t="n"/>
      <c r="H31" s="23" t="n"/>
      <c r="I31" s="17" t="n"/>
      <c r="J31" s="23" t="n"/>
      <c r="K31" s="51">
        <f>IF(OR(OR(B31="",F31="",G31="Prise",G31="Abandonnée"),DateDuReporting=""),"",IF(F31&lt;DateDuReporting,"En retard",""))</f>
        <v/>
      </c>
      <c r="L31" s="10">
        <f>IF(OR(B31="",F31="",G31="Prise",G31="Abandonnée"),"",F31+ROW()/10000)</f>
        <v/>
      </c>
    </row>
    <row r="32" ht="18" customHeight="1">
      <c r="A32" s="49" t="n">
        <v>27</v>
      </c>
      <c r="B32" s="23" t="n"/>
      <c r="C32" s="23" t="n"/>
      <c r="D32" s="15" t="n"/>
      <c r="E32" s="15" t="n"/>
      <c r="F32" s="17" t="n"/>
      <c r="G32" s="15" t="n"/>
      <c r="H32" s="23" t="n"/>
      <c r="I32" s="17" t="n"/>
      <c r="J32" s="23" t="n"/>
      <c r="K32" s="51">
        <f>IF(OR(OR(B32="",F32="",G32="Prise",G32="Abandonnée"),DateDuReporting=""),"",IF(F32&lt;DateDuReporting,"En retard",""))</f>
        <v/>
      </c>
      <c r="L32" s="10">
        <f>IF(OR(B32="",F32="",G32="Prise",G32="Abandonnée"),"",F32+ROW()/10000)</f>
        <v/>
      </c>
    </row>
    <row r="33" ht="18" customHeight="1">
      <c r="A33" s="49" t="n">
        <v>28</v>
      </c>
      <c r="B33" s="23" t="n"/>
      <c r="C33" s="23" t="n"/>
      <c r="D33" s="15" t="n"/>
      <c r="E33" s="15" t="n"/>
      <c r="F33" s="17" t="n"/>
      <c r="G33" s="15" t="n"/>
      <c r="H33" s="23" t="n"/>
      <c r="I33" s="17" t="n"/>
      <c r="J33" s="23" t="n"/>
      <c r="K33" s="51">
        <f>IF(OR(OR(B33="",F33="",G33="Prise",G33="Abandonnée"),DateDuReporting=""),"",IF(F33&lt;DateDuReporting,"En retard",""))</f>
        <v/>
      </c>
      <c r="L33" s="10">
        <f>IF(OR(B33="",F33="",G33="Prise",G33="Abandonnée"),"",F33+ROW()/10000)</f>
        <v/>
      </c>
    </row>
    <row r="34" ht="18" customHeight="1">
      <c r="A34" s="49" t="n">
        <v>29</v>
      </c>
      <c r="B34" s="23" t="n"/>
      <c r="C34" s="23" t="n"/>
      <c r="D34" s="15" t="n"/>
      <c r="E34" s="15" t="n"/>
      <c r="F34" s="17" t="n"/>
      <c r="G34" s="15" t="n"/>
      <c r="H34" s="23" t="n"/>
      <c r="I34" s="17" t="n"/>
      <c r="J34" s="23" t="n"/>
      <c r="K34" s="51">
        <f>IF(OR(OR(B34="",F34="",G34="Prise",G34="Abandonnée"),DateDuReporting=""),"",IF(F34&lt;DateDuReporting,"En retard",""))</f>
        <v/>
      </c>
      <c r="L34" s="10">
        <f>IF(OR(B34="",F34="",G34="Prise",G34="Abandonnée"),"",F34+ROW()/10000)</f>
        <v/>
      </c>
    </row>
    <row r="35" ht="18" customHeight="1">
      <c r="A35" s="49" t="n">
        <v>30</v>
      </c>
      <c r="B35" s="23" t="n"/>
      <c r="C35" s="23" t="n"/>
      <c r="D35" s="15" t="n"/>
      <c r="E35" s="15" t="n"/>
      <c r="F35" s="17" t="n"/>
      <c r="G35" s="15" t="n"/>
      <c r="H35" s="23" t="n"/>
      <c r="I35" s="17" t="n"/>
      <c r="J35" s="23" t="n"/>
      <c r="K35" s="51">
        <f>IF(OR(OR(B35="",F35="",G35="Prise",G35="Abandonnée"),DateDuReporting=""),"",IF(F35&lt;DateDuReporting,"En retard",""))</f>
        <v/>
      </c>
      <c r="L35" s="10">
        <f>IF(OR(B35="",F35="",G35="Prise",G35="Abandonnée"),"",F35+ROW()/10000)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2">
    <mergeCell ref="A2:K2"/>
    <mergeCell ref="A1:K1"/>
  </mergeCells>
  <conditionalFormatting sqref="K6:K35">
    <cfRule type="expression" priority="1" dxfId="0" stopIfTrue="0">
      <formula>K6&lt;&gt;""</formula>
    </cfRule>
  </conditionalFormatting>
  <dataValidations count="2">
    <dataValidation sqref="F6:F35 I6:I35" showDropDown="0" showInputMessage="0" showErrorMessage="1" allowBlank="1" errorTitle="Date attendue" error="Saisissez une date (jj/mm/aaaa)." type="date" operator="greaterThanOrEqual">
      <formula1>36526</formula1>
    </dataValidation>
    <dataValidation sqref="G6:G35" showDropDown="0" showInputMessage="0" showErrorMessage="1" allowBlank="1" errorTitle="Valeur de la liste" error="Choisissez dans la liste." type="list">
      <formula1>"À prendre,Prise,Reportée,Abandonnée"</formula1>
    </dataValidation>
  </dataValidations>
  <printOptions horizontalCentered="1"/>
  <pageMargins left="0.4" right="0.4" top="0.5" bottom="0.6" header="0.5" footer="0.5"/>
  <pageSetup orientation="landscape" paperSize="9" fitToHeight="0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0"/>
  <sheetViews>
    <sheetView showGridLines="0" zoomScale="100" workbookViewId="0">
      <pane xSplit="1" ySplit="7" topLeftCell="B8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36" customWidth="1" min="12" max="12"/>
  </cols>
  <sheetData>
    <row r="1" ht="26" customHeight="1">
      <c r="A1" s="12" t="inlineStr">
        <is>
          <t>Budget</t>
        </is>
      </c>
    </row>
    <row r="2" ht="28" customHeight="1">
      <c r="A2" s="13" t="inlineStr">
        <is>
          <t>Budget de référence = budget révisé s’il a été validé, sinon budget initial. Atterrissage = consommé + reste à faire.</t>
        </is>
      </c>
    </row>
    <row r="4">
      <c r="A4" s="16" t="inlineStr">
        <is>
          <t>Unité des montants</t>
        </is>
      </c>
      <c r="B4" s="15" t="inlineStr">
        <is>
          <t>€ HT</t>
        </is>
      </c>
      <c r="C4" s="15" t="n"/>
    </row>
    <row r="6" ht="30" customHeight="1">
      <c r="A6" s="47" t="inlineStr">
        <is>
          <t>Poste</t>
        </is>
      </c>
      <c r="B6" s="47" t="inlineStr">
        <is>
          <t>Budget initial</t>
        </is>
      </c>
      <c r="C6" s="47" t="inlineStr">
        <is>
          <t>Budget révisé (validé)</t>
        </is>
      </c>
      <c r="D6" s="47" t="inlineStr">
        <is>
          <t>Budget de référence</t>
        </is>
      </c>
      <c r="E6" s="47" t="inlineStr">
        <is>
          <t>Prévu à date</t>
        </is>
      </c>
      <c r="F6" s="47" t="inlineStr">
        <is>
          <t>Consommé à date</t>
        </is>
      </c>
      <c r="G6" s="47" t="inlineStr">
        <is>
          <t>Écart à date</t>
        </is>
      </c>
      <c r="H6" s="47" t="inlineStr">
        <is>
          <t>Reste à faire estimé</t>
        </is>
      </c>
      <c r="I6" s="47" t="inlineStr">
        <is>
          <t>Atterrissage</t>
        </is>
      </c>
      <c r="J6" s="47" t="inlineStr">
        <is>
          <t>Écart d’atterrissage</t>
        </is>
      </c>
      <c r="K6" s="47" t="inlineStr">
        <is>
          <t>Part consommée</t>
        </is>
      </c>
      <c r="L6" s="47" t="inlineStr">
        <is>
          <t>Commentaire</t>
        </is>
      </c>
    </row>
    <row r="7" ht="28" customHeight="1">
      <c r="A7" s="57" t="inlineStr">
        <is>
          <t>Exemple fictif : prestations externes (ligne non comptée)</t>
        </is>
      </c>
      <c r="B7" s="58" t="n"/>
      <c r="C7" s="58" t="n"/>
      <c r="D7" s="58" t="n"/>
      <c r="E7" s="58" t="n"/>
      <c r="F7" s="58" t="n"/>
      <c r="G7" s="58" t="n"/>
      <c r="H7" s="58" t="n"/>
      <c r="I7" s="58" t="n"/>
      <c r="J7" s="58" t="n"/>
      <c r="K7" s="58" t="n"/>
      <c r="L7" s="58" t="n"/>
    </row>
    <row r="8" ht="18" customHeight="1">
      <c r="A8" s="15" t="inlineStr">
        <is>
          <t>Équipe interne (jours valorisés)</t>
        </is>
      </c>
      <c r="B8" s="59" t="n"/>
      <c r="C8" s="59" t="n"/>
      <c r="D8" s="60">
        <f>IF(C8&lt;&gt;"",C8,N(B8))</f>
        <v/>
      </c>
      <c r="E8" s="59" t="n"/>
      <c r="F8" s="59" t="n"/>
      <c r="G8" s="60">
        <f>IF(AND(E8="",F8=""),"",N(F8)-N(E8))</f>
        <v/>
      </c>
      <c r="H8" s="59" t="n"/>
      <c r="I8" s="60">
        <f>IF(AND(F8="",H8=""),"",N(F8)+N(H8))</f>
        <v/>
      </c>
      <c r="J8" s="60">
        <f>IF(I8="","",I8-D8)</f>
        <v/>
      </c>
      <c r="K8" s="61">
        <f>IF(OR(D8=0,F8=""),"",F8/D8)</f>
        <v/>
      </c>
      <c r="L8" s="23" t="n"/>
    </row>
    <row r="9" ht="18" customHeight="1">
      <c r="A9" s="15" t="inlineStr">
        <is>
          <t>Prestations externes</t>
        </is>
      </c>
      <c r="B9" s="59" t="n"/>
      <c r="C9" s="59" t="n"/>
      <c r="D9" s="60">
        <f>IF(C9&lt;&gt;"",C9,N(B9))</f>
        <v/>
      </c>
      <c r="E9" s="59" t="n"/>
      <c r="F9" s="59" t="n"/>
      <c r="G9" s="60">
        <f>IF(AND(E9="",F9=""),"",N(F9)-N(E9))</f>
        <v/>
      </c>
      <c r="H9" s="59" t="n"/>
      <c r="I9" s="60">
        <f>IF(AND(F9="",H9=""),"",N(F9)+N(H9))</f>
        <v/>
      </c>
      <c r="J9" s="60">
        <f>IF(I9="","",I9-D9)</f>
        <v/>
      </c>
      <c r="K9" s="61">
        <f>IF(OR(D9=0,F9=""),"",F9/D9)</f>
        <v/>
      </c>
      <c r="L9" s="23" t="n"/>
    </row>
    <row r="10" ht="18" customHeight="1">
      <c r="A10" s="15" t="inlineStr">
        <is>
          <t>Licences et abonnements</t>
        </is>
      </c>
      <c r="B10" s="59" t="n"/>
      <c r="C10" s="59" t="n"/>
      <c r="D10" s="60">
        <f>IF(C10&lt;&gt;"",C10,N(B10))</f>
        <v/>
      </c>
      <c r="E10" s="59" t="n"/>
      <c r="F10" s="59" t="n"/>
      <c r="G10" s="60">
        <f>IF(AND(E10="",F10=""),"",N(F10)-N(E10))</f>
        <v/>
      </c>
      <c r="H10" s="59" t="n"/>
      <c r="I10" s="60">
        <f>IF(AND(F10="",H10=""),"",N(F10)+N(H10))</f>
        <v/>
      </c>
      <c r="J10" s="60">
        <f>IF(I10="","",I10-D10)</f>
        <v/>
      </c>
      <c r="K10" s="61">
        <f>IF(OR(D10=0,F10=""),"",F10/D10)</f>
        <v/>
      </c>
      <c r="L10" s="23" t="n"/>
    </row>
    <row r="11" ht="18" customHeight="1">
      <c r="A11" s="15" t="inlineStr">
        <is>
          <t>Matériel et infrastructure</t>
        </is>
      </c>
      <c r="B11" s="59" t="n"/>
      <c r="C11" s="59" t="n"/>
      <c r="D11" s="60">
        <f>IF(C11&lt;&gt;"",C11,N(B11))</f>
        <v/>
      </c>
      <c r="E11" s="59" t="n"/>
      <c r="F11" s="59" t="n"/>
      <c r="G11" s="60">
        <f>IF(AND(E11="",F11=""),"",N(F11)-N(E11))</f>
        <v/>
      </c>
      <c r="H11" s="59" t="n"/>
      <c r="I11" s="60">
        <f>IF(AND(F11="",H11=""),"",N(F11)+N(H11))</f>
        <v/>
      </c>
      <c r="J11" s="60">
        <f>IF(I11="","",I11-D11)</f>
        <v/>
      </c>
      <c r="K11" s="61">
        <f>IF(OR(D11=0,F11=""),"",F11/D11)</f>
        <v/>
      </c>
      <c r="L11" s="23" t="n"/>
    </row>
    <row r="12" ht="18" customHeight="1">
      <c r="A12" s="15" t="inlineStr">
        <is>
          <t>Formation et conduite du changement</t>
        </is>
      </c>
      <c r="B12" s="59" t="n"/>
      <c r="C12" s="59" t="n"/>
      <c r="D12" s="60">
        <f>IF(C12&lt;&gt;"",C12,N(B12))</f>
        <v/>
      </c>
      <c r="E12" s="59" t="n"/>
      <c r="F12" s="59" t="n"/>
      <c r="G12" s="60">
        <f>IF(AND(E12="",F12=""),"",N(F12)-N(E12))</f>
        <v/>
      </c>
      <c r="H12" s="59" t="n"/>
      <c r="I12" s="60">
        <f>IF(AND(F12="",H12=""),"",N(F12)+N(H12))</f>
        <v/>
      </c>
      <c r="J12" s="60">
        <f>IF(I12="","",I12-D12)</f>
        <v/>
      </c>
      <c r="K12" s="61">
        <f>IF(OR(D12=0,F12=""),"",F12/D12)</f>
        <v/>
      </c>
      <c r="L12" s="23" t="n"/>
    </row>
    <row r="13" ht="18" customHeight="1">
      <c r="A13" s="15" t="inlineStr">
        <is>
          <t>Déplacements et frais divers</t>
        </is>
      </c>
      <c r="B13" s="59" t="n"/>
      <c r="C13" s="59" t="n"/>
      <c r="D13" s="60">
        <f>IF(C13&lt;&gt;"",C13,N(B13))</f>
        <v/>
      </c>
      <c r="E13" s="59" t="n"/>
      <c r="F13" s="59" t="n"/>
      <c r="G13" s="60">
        <f>IF(AND(E13="",F13=""),"",N(F13)-N(E13))</f>
        <v/>
      </c>
      <c r="H13" s="59" t="n"/>
      <c r="I13" s="60">
        <f>IF(AND(F13="",H13=""),"",N(F13)+N(H13))</f>
        <v/>
      </c>
      <c r="J13" s="60">
        <f>IF(I13="","",I13-D13)</f>
        <v/>
      </c>
      <c r="K13" s="61">
        <f>IF(OR(D13=0,F13=""),"",F13/D13)</f>
        <v/>
      </c>
      <c r="L13" s="23" t="n"/>
    </row>
    <row r="14" ht="18" customHeight="1">
      <c r="A14" s="15" t="inlineStr">
        <is>
          <t>Provision pour aléas</t>
        </is>
      </c>
      <c r="B14" s="59" t="n"/>
      <c r="C14" s="59" t="n"/>
      <c r="D14" s="60">
        <f>IF(C14&lt;&gt;"",C14,N(B14))</f>
        <v/>
      </c>
      <c r="E14" s="59" t="n"/>
      <c r="F14" s="59" t="n"/>
      <c r="G14" s="60">
        <f>IF(AND(E14="",F14=""),"",N(F14)-N(E14))</f>
        <v/>
      </c>
      <c r="H14" s="59" t="n"/>
      <c r="I14" s="60">
        <f>IF(AND(F14="",H14=""),"",N(F14)+N(H14))</f>
        <v/>
      </c>
      <c r="J14" s="60">
        <f>IF(I14="","",I14-D14)</f>
        <v/>
      </c>
      <c r="K14" s="61">
        <f>IF(OR(D14=0,F14=""),"",F14/D14)</f>
        <v/>
      </c>
      <c r="L14" s="23" t="n"/>
    </row>
    <row r="15" ht="18" customHeight="1">
      <c r="A15" s="15" t="n"/>
      <c r="B15" s="59" t="n"/>
      <c r="C15" s="59" t="n"/>
      <c r="D15" s="60">
        <f>IF(C15&lt;&gt;"",C15,N(B15))</f>
        <v/>
      </c>
      <c r="E15" s="59" t="n"/>
      <c r="F15" s="59" t="n"/>
      <c r="G15" s="60">
        <f>IF(AND(E15="",F15=""),"",N(F15)-N(E15))</f>
        <v/>
      </c>
      <c r="H15" s="59" t="n"/>
      <c r="I15" s="60">
        <f>IF(AND(F15="",H15=""),"",N(F15)+N(H15))</f>
        <v/>
      </c>
      <c r="J15" s="60">
        <f>IF(I15="","",I15-D15)</f>
        <v/>
      </c>
      <c r="K15" s="61">
        <f>IF(OR(D15=0,F15=""),"",F15/D15)</f>
        <v/>
      </c>
      <c r="L15" s="23" t="n"/>
    </row>
    <row r="16" ht="18" customHeight="1">
      <c r="A16" s="15" t="n"/>
      <c r="B16" s="59" t="n"/>
      <c r="C16" s="59" t="n"/>
      <c r="D16" s="60">
        <f>IF(C16&lt;&gt;"",C16,N(B16))</f>
        <v/>
      </c>
      <c r="E16" s="59" t="n"/>
      <c r="F16" s="59" t="n"/>
      <c r="G16" s="60">
        <f>IF(AND(E16="",F16=""),"",N(F16)-N(E16))</f>
        <v/>
      </c>
      <c r="H16" s="59" t="n"/>
      <c r="I16" s="60">
        <f>IF(AND(F16="",H16=""),"",N(F16)+N(H16))</f>
        <v/>
      </c>
      <c r="J16" s="60">
        <f>IF(I16="","",I16-D16)</f>
        <v/>
      </c>
      <c r="K16" s="61">
        <f>IF(OR(D16=0,F16=""),"",F16/D16)</f>
        <v/>
      </c>
      <c r="L16" s="23" t="n"/>
    </row>
    <row r="17" ht="18" customHeight="1">
      <c r="A17" s="15" t="n"/>
      <c r="B17" s="59" t="n"/>
      <c r="C17" s="59" t="n"/>
      <c r="D17" s="60">
        <f>IF(C17&lt;&gt;"",C17,N(B17))</f>
        <v/>
      </c>
      <c r="E17" s="59" t="n"/>
      <c r="F17" s="59" t="n"/>
      <c r="G17" s="60">
        <f>IF(AND(E17="",F17=""),"",N(F17)-N(E17))</f>
        <v/>
      </c>
      <c r="H17" s="59" t="n"/>
      <c r="I17" s="60">
        <f>IF(AND(F17="",H17=""),"",N(F17)+N(H17))</f>
        <v/>
      </c>
      <c r="J17" s="60">
        <f>IF(I17="","",I17-D17)</f>
        <v/>
      </c>
      <c r="K17" s="61">
        <f>IF(OR(D17=0,F17=""),"",F17/D17)</f>
        <v/>
      </c>
      <c r="L17" s="23" t="n"/>
    </row>
    <row r="18" ht="18" customHeight="1">
      <c r="A18" s="15" t="n"/>
      <c r="B18" s="59" t="n"/>
      <c r="C18" s="59" t="n"/>
      <c r="D18" s="60">
        <f>IF(C18&lt;&gt;"",C18,N(B18))</f>
        <v/>
      </c>
      <c r="E18" s="59" t="n"/>
      <c r="F18" s="59" t="n"/>
      <c r="G18" s="60">
        <f>IF(AND(E18="",F18=""),"",N(F18)-N(E18))</f>
        <v/>
      </c>
      <c r="H18" s="59" t="n"/>
      <c r="I18" s="60">
        <f>IF(AND(F18="",H18=""),"",N(F18)+N(H18))</f>
        <v/>
      </c>
      <c r="J18" s="60">
        <f>IF(I18="","",I18-D18)</f>
        <v/>
      </c>
      <c r="K18" s="61">
        <f>IF(OR(D18=0,F18=""),"",F18/D18)</f>
        <v/>
      </c>
      <c r="L18" s="23" t="n"/>
    </row>
    <row r="19" ht="18" customHeight="1">
      <c r="A19" s="15" t="n"/>
      <c r="B19" s="59" t="n"/>
      <c r="C19" s="59" t="n"/>
      <c r="D19" s="60">
        <f>IF(C19&lt;&gt;"",C19,N(B19))</f>
        <v/>
      </c>
      <c r="E19" s="59" t="n"/>
      <c r="F19" s="59" t="n"/>
      <c r="G19" s="60">
        <f>IF(AND(E19="",F19=""),"",N(F19)-N(E19))</f>
        <v/>
      </c>
      <c r="H19" s="59" t="n"/>
      <c r="I19" s="60">
        <f>IF(AND(F19="",H19=""),"",N(F19)+N(H19))</f>
        <v/>
      </c>
      <c r="J19" s="60">
        <f>IF(I19="","",I19-D19)</f>
        <v/>
      </c>
      <c r="K19" s="61">
        <f>IF(OR(D19=0,F19=""),"",F19/D19)</f>
        <v/>
      </c>
      <c r="L19" s="23" t="n"/>
    </row>
    <row r="20" ht="20" customHeight="1">
      <c r="A20" s="62" t="inlineStr">
        <is>
          <t>Total</t>
        </is>
      </c>
      <c r="B20" s="63">
        <f>SUM(B8:B19)</f>
        <v/>
      </c>
      <c r="C20" s="63">
        <f>SUM(C8:C19)</f>
        <v/>
      </c>
      <c r="D20" s="63">
        <f>SUM(D8:D19)</f>
        <v/>
      </c>
      <c r="E20" s="63">
        <f>SUM(E8:E19)</f>
        <v/>
      </c>
      <c r="F20" s="63">
        <f>SUM(F8:F19)</f>
        <v/>
      </c>
      <c r="G20" s="63">
        <f>SUM(G8:G19)</f>
        <v/>
      </c>
      <c r="H20" s="63">
        <f>SUM(H8:H19)</f>
        <v/>
      </c>
      <c r="I20" s="63">
        <f>SUM(I8:I19)</f>
        <v/>
      </c>
      <c r="J20" s="63">
        <f>SUM(J8:J19)</f>
        <v/>
      </c>
      <c r="K20" s="64">
        <f>IF(D20=0,"",F20/D20)</f>
        <v/>
      </c>
      <c r="L20" s="65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mergeCells count="3">
    <mergeCell ref="A2:L2"/>
    <mergeCell ref="B4:C4"/>
    <mergeCell ref="A1:L1"/>
  </mergeCells>
  <conditionalFormatting sqref="J8:J20">
    <cfRule type="expression" priority="1" dxfId="0" stopIfTrue="0">
      <formula>AND(ISNUMBER(J8),J8&gt;0)</formula>
    </cfRule>
  </conditionalFormatting>
  <conditionalFormatting sqref="K8:K20">
    <cfRule type="expression" priority="2" dxfId="0" stopIfTrue="0">
      <formula>AND(ISNUMBER(K8),K8&gt;1)</formula>
    </cfRule>
  </conditionalFormatting>
  <dataValidations count="1">
    <dataValidation sqref="B8:C19 E8:F19 H8:H19" showDropDown="0" showInputMessage="0" showErrorMessage="1" allowBlank="1" errorTitle="Montant" error="Saisissez un nombre." type="decimal" operator="between">
      <formula1>-1000000000000</formula1>
      <formula2>1000000000000</formula2>
    </dataValidation>
  </dataValidations>
  <printOptions horizontalCentered="1"/>
  <pageMargins left="0.4" right="0.4" top="0.5" bottom="0.6" header="0.5" footer="0.5"/>
  <pageSetup orientation="landscape" paperSize="9" fitToHeight="1" fitToWidth="1"/>
  <headerFooter>
    <oddHeader/>
    <oddFooter>&amp;L&amp;"Arial,Regular"&amp;8 &amp;K57534ETudor Hilcu · THG Conseil&amp;C&amp;"Arial,Regular"&amp;8 &amp;K57534Ethgconseil.fr&amp;R&amp;"Arial,Regular"&amp;8 &amp;K57534E&amp;P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Tudor Hilcu, THG Conseil</dc:creator>
  <dc:title>Modèle de reporting PMO hebdomadaire</dc:title>
  <dc:subject>Modèle offert par THG Conseil : synthèse hebdomadaire, jalons, risques, décisions et budget</dc:subject>
  <dc:language>fr-FR</dc:language>
  <dcterms:created xsi:type="dcterms:W3CDTF">2026-10-05T09:00:00Z</dcterms:created>
  <dcterms:modified xsi:type="dcterms:W3CDTF">2026-10-13T20:40:36Z</dcterms:modified>
  <cp:lastModifiedBy>Tudor Hilcu, THG Conseil</cp:lastModifiedBy>
  <cp:keywords>THG Conseil; thgconseil.fr</cp:keywords>
</cp:coreProperties>
</file>